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valiação de Desempenho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9"/>
            <color indexed="55"/>
            <rFont val="Tahoma"/>
            <family val="2"/>
          </rPr>
          <t>Para completar os 500 pontos considera-se que o docente deva cumprir uma carga semestral de 192 horas (3 disciplinas de 4 créditos cada). Portanto, cada hora representa aproximadamente 0,65</t>
        </r>
      </text>
    </comment>
  </commentList>
</comments>
</file>

<file path=xl/sharedStrings.xml><?xml version="1.0" encoding="utf-8"?>
<sst xmlns="http://schemas.openxmlformats.org/spreadsheetml/2006/main" count="541" uniqueCount="320">
  <si>
    <t>CATEGORIA</t>
  </si>
  <si>
    <t>MÉTRICA</t>
  </si>
  <si>
    <t>PESO</t>
  </si>
  <si>
    <t>ATÉ</t>
  </si>
  <si>
    <t>REALIZADO</t>
  </si>
  <si>
    <t>PONTOS</t>
  </si>
  <si>
    <t>1. ENSINO SUPERIOR</t>
  </si>
  <si>
    <t>Turmas em disciplinas com &lt;= 4 Alunos</t>
  </si>
  <si>
    <t>Por hora-aula</t>
  </si>
  <si>
    <t>-</t>
  </si>
  <si>
    <t>1.2</t>
  </si>
  <si>
    <t>Turmas em disciplinas com &gt;=5 Alunos e &lt;= 10 Alunos</t>
  </si>
  <si>
    <t>1.3</t>
  </si>
  <si>
    <t>Turmas em disciplinas com &gt;=11 Alunos e &lt;= 20 Alunos</t>
  </si>
  <si>
    <t>1.4</t>
  </si>
  <si>
    <t>Turmas em disciplinas com &gt;= 21 Alunos</t>
  </si>
  <si>
    <t>2. ORIENTAÇÕES</t>
  </si>
  <si>
    <t>2.1</t>
  </si>
  <si>
    <t>Orientador de Pós-Doutorado</t>
  </si>
  <si>
    <t>Por aluno x meses</t>
  </si>
  <si>
    <t>2.2</t>
  </si>
  <si>
    <t>Orientador de Doutorado em Programas da UFC</t>
  </si>
  <si>
    <t>Por aluno x ano</t>
  </si>
  <si>
    <t>2.3</t>
  </si>
  <si>
    <t>Orientador de Doutorado em Programas de outras IES</t>
  </si>
  <si>
    <t>2.4</t>
  </si>
  <si>
    <t>Co-Orientador de Doutorado em Programas da UFC</t>
  </si>
  <si>
    <t>2.5</t>
  </si>
  <si>
    <t>Co-Orientador de Doutorado em Programas de outras IES</t>
  </si>
  <si>
    <t>2.6</t>
  </si>
  <si>
    <t>Orientador de Mestrado em Programas da UFC</t>
  </si>
  <si>
    <t>2.7</t>
  </si>
  <si>
    <t>Orientador de Mestrado em Programas de outras IES</t>
  </si>
  <si>
    <t>2.8</t>
  </si>
  <si>
    <t>Co-Orientador de Mestrado em Programas da UFC</t>
  </si>
  <si>
    <t>2.9</t>
  </si>
  <si>
    <t>Co-Orientador de Mestrado em Programas de outras IES</t>
  </si>
  <si>
    <t>2.10</t>
  </si>
  <si>
    <t>Orientador de Componente Curricular Atividade Trabalho de Conclusão Curso e/ou Monografia</t>
  </si>
  <si>
    <t>Por aluno concluído</t>
  </si>
  <si>
    <t>2.11</t>
  </si>
  <si>
    <t>Orientador/Supervisor de  Componente Curricular Atividade Estágio Supervisionado</t>
  </si>
  <si>
    <t>2.12</t>
  </si>
  <si>
    <t>Orientador de Bolsistas de Programas Institucionais</t>
  </si>
  <si>
    <t>Por aluno x semestre</t>
  </si>
  <si>
    <t>2.14</t>
  </si>
  <si>
    <t>Preceptoria de Residência</t>
  </si>
  <si>
    <t>3. BANCAS EXAMINADORAS E COMISSÕES DE AVALIAÇÃO</t>
  </si>
  <si>
    <t>3.1</t>
  </si>
  <si>
    <t>Concurso público</t>
  </si>
  <si>
    <t>Por banca</t>
  </si>
  <si>
    <t>3.2</t>
  </si>
  <si>
    <t>Comissão de Seleção de Professor Substituto,Temporário e Visitante</t>
  </si>
  <si>
    <t>3.3</t>
  </si>
  <si>
    <t>Secretário de Concurso para Docente</t>
  </si>
  <si>
    <t>Por concurso</t>
  </si>
  <si>
    <t>3.4</t>
  </si>
  <si>
    <t>Por comissão</t>
  </si>
  <si>
    <t>3.5</t>
  </si>
  <si>
    <t>Tese de doutorado (excluindo o orientador)</t>
  </si>
  <si>
    <t>3.6</t>
  </si>
  <si>
    <t>Dissertação de mestrado (excluindo o orientador)</t>
  </si>
  <si>
    <t>3.7</t>
  </si>
  <si>
    <t>Qualificação de Doutorado (excluindo o orientador)</t>
  </si>
  <si>
    <t>3.8</t>
  </si>
  <si>
    <t>Qualificação de Mestrado (excluindo o orientador)</t>
  </si>
  <si>
    <t>3.9</t>
  </si>
  <si>
    <t>Trabalho de Conclusão de Curso (excluindo o orientador)</t>
  </si>
  <si>
    <t>3.10</t>
  </si>
  <si>
    <t>Defesa de Especialização na UFC e outras IES (excluindo o orientador)</t>
  </si>
  <si>
    <t>3.11</t>
  </si>
  <si>
    <t>Participação em Comitês de Programa Nacional e Internacional</t>
  </si>
  <si>
    <t>Por comitê</t>
  </si>
  <si>
    <t>3.12</t>
  </si>
  <si>
    <t>Participação em Conselho Editorial de Revistas e Livros</t>
  </si>
  <si>
    <t>Por conselho</t>
  </si>
  <si>
    <t>3.13</t>
  </si>
  <si>
    <t>Por parecer</t>
  </si>
  <si>
    <t>3.14</t>
  </si>
  <si>
    <t>Por evento</t>
  </si>
  <si>
    <t>3.15</t>
  </si>
  <si>
    <t>Seleção de Alunos para Curso de Pós-graduação Stricto-Sensu e outras IES</t>
  </si>
  <si>
    <t>3.16</t>
  </si>
  <si>
    <t>Seleção de Bolsistas em Programas Institucionais e outras IES</t>
  </si>
  <si>
    <t>4.1</t>
  </si>
  <si>
    <t>Pós-Doutorado</t>
  </si>
  <si>
    <t>Por cada um Concluído</t>
  </si>
  <si>
    <t>4.2</t>
  </si>
  <si>
    <t>Título de doutor</t>
  </si>
  <si>
    <t>Por título</t>
  </si>
  <si>
    <t>4.3</t>
  </si>
  <si>
    <t>Grau de mestre</t>
  </si>
  <si>
    <t>4.4</t>
  </si>
  <si>
    <t>Residência Médica</t>
  </si>
  <si>
    <t>Por certificado</t>
  </si>
  <si>
    <t>4.5</t>
  </si>
  <si>
    <t>Por crédito</t>
  </si>
  <si>
    <t>4.6</t>
  </si>
  <si>
    <t>Certificado de especialização</t>
  </si>
  <si>
    <t>4.7</t>
  </si>
  <si>
    <t>Curso de atualização/capacitação</t>
  </si>
  <si>
    <t>Por curso</t>
  </si>
  <si>
    <t>4.8</t>
  </si>
  <si>
    <t>4.9</t>
  </si>
  <si>
    <t>4.10</t>
  </si>
  <si>
    <t>Estágio ou intercâmbio com outra instituição</t>
  </si>
  <si>
    <t>Por estágio</t>
  </si>
  <si>
    <t>4.11</t>
  </si>
  <si>
    <t>Cursos de Formação Docente</t>
  </si>
  <si>
    <t>5. PRODUÇÃO CIENTÍFICA, DE INOVAÇÃO, TÉCNICA OU ARTÍSTICA</t>
  </si>
  <si>
    <t>5.1</t>
  </si>
  <si>
    <t>Artigos Completos em Anais com Qualis de Área A1</t>
  </si>
  <si>
    <t>Por artigo</t>
  </si>
  <si>
    <t>5.2</t>
  </si>
  <si>
    <t>Artigos Completos em Anais com Qualis de Área A2</t>
  </si>
  <si>
    <t>5.3</t>
  </si>
  <si>
    <t>Artigos Completos em Anais com Qualis de Área B1</t>
  </si>
  <si>
    <t>5.4</t>
  </si>
  <si>
    <t>Artigos Completos em Anais com Qualis de Área B2</t>
  </si>
  <si>
    <t>5.5</t>
  </si>
  <si>
    <t>Artigos Completos em Anais com Qualis de Área B3</t>
  </si>
  <si>
    <t>5.6</t>
  </si>
  <si>
    <t>Artigos Completos em Anais com Qualis de Área B4</t>
  </si>
  <si>
    <t>5.7</t>
  </si>
  <si>
    <t>Artigos Completos em Anais com Qualis de Área B5</t>
  </si>
  <si>
    <t>5.8</t>
  </si>
  <si>
    <t>Artigos Completos em Anais com Qualis de Área C</t>
  </si>
  <si>
    <t>5.9</t>
  </si>
  <si>
    <t>Artigos Completos em Anais sem Qualis de Área (Internacionais)</t>
  </si>
  <si>
    <t>5.10</t>
  </si>
  <si>
    <t>Artigos Completos em Anais sem Qualis de Área (Nacionais)</t>
  </si>
  <si>
    <t>5.11</t>
  </si>
  <si>
    <t>Resumos e Resumos estendidos em Anais com Qualis de Área</t>
  </si>
  <si>
    <t>Por resumo</t>
  </si>
  <si>
    <t>5.12</t>
  </si>
  <si>
    <t>Resumos e Resumos estendidos  em Anais sem Qualis de Área (Internacionais)</t>
  </si>
  <si>
    <t>5.13</t>
  </si>
  <si>
    <t>Resumos e Resumos estendidos  em Anais sem Qualis de Área (Nacionais)</t>
  </si>
  <si>
    <t>5.14</t>
  </si>
  <si>
    <t>Artigos Publicados em Periódicos com Qualis de Área A1</t>
  </si>
  <si>
    <t>5.15</t>
  </si>
  <si>
    <t>Artigos Publicados em Periódicos com Qualis de Área A2</t>
  </si>
  <si>
    <t>5.16</t>
  </si>
  <si>
    <t>Artigos Publicados em Periódicos com Qualis de Área B1</t>
  </si>
  <si>
    <t>5.17</t>
  </si>
  <si>
    <t>Artigos Publicados em Periódicos com Qualis de Área B2</t>
  </si>
  <si>
    <t>5.18</t>
  </si>
  <si>
    <t>Artigos Publicados em Periódicos com Qualis de Área B3</t>
  </si>
  <si>
    <t>5.19</t>
  </si>
  <si>
    <t>Artigos Publicados em Periódicos com Qualis de Área B4</t>
  </si>
  <si>
    <t>5.20</t>
  </si>
  <si>
    <t>Artigos Publicados em Periódicos com Qualis de Área B5</t>
  </si>
  <si>
    <t>5.21</t>
  </si>
  <si>
    <t>Artigos Publicados em Periódicos com Qualis de Área C</t>
  </si>
  <si>
    <t>5.22</t>
  </si>
  <si>
    <t>Artigos Publicados em Periódicos sem Qualis de Área</t>
  </si>
  <si>
    <t>5.23</t>
  </si>
  <si>
    <t>Livro Publicado (acima de 49 páginas)</t>
  </si>
  <si>
    <t>Por livro</t>
  </si>
  <si>
    <t>5.24</t>
  </si>
  <si>
    <t>Livro Publicado com Comitê Editorial</t>
  </si>
  <si>
    <t>5.25</t>
  </si>
  <si>
    <t>Por livro ou revista</t>
  </si>
  <si>
    <t>5.26</t>
  </si>
  <si>
    <t>Por capítulo</t>
  </si>
  <si>
    <t>5.27</t>
  </si>
  <si>
    <t>5.28</t>
  </si>
  <si>
    <t>Por livro traduzido</t>
  </si>
  <si>
    <t>5.29</t>
  </si>
  <si>
    <t>Por capítulo de livro traduzido</t>
  </si>
  <si>
    <t>5.30</t>
  </si>
  <si>
    <t>5.31</t>
  </si>
  <si>
    <t>5.32</t>
  </si>
  <si>
    <t>Por resenha e revisão de livro</t>
  </si>
  <si>
    <t>5.33</t>
  </si>
  <si>
    <t>5.34</t>
  </si>
  <si>
    <t>Cada um</t>
  </si>
  <si>
    <t>5.35</t>
  </si>
  <si>
    <t>5.36</t>
  </si>
  <si>
    <t>5.37</t>
  </si>
  <si>
    <t>5.38</t>
  </si>
  <si>
    <t>Por licenciamento</t>
  </si>
  <si>
    <t>5.39</t>
  </si>
  <si>
    <t>5.40</t>
  </si>
  <si>
    <t>5.41</t>
  </si>
  <si>
    <t>5.42</t>
  </si>
  <si>
    <t>5.43</t>
  </si>
  <si>
    <t>Cada uma</t>
  </si>
  <si>
    <t>5.44</t>
  </si>
  <si>
    <t>Projeto de pesquisa, financiado por agência de fomento/UFC/fundação, cadastrado na instituição</t>
  </si>
  <si>
    <t>Por projeto</t>
  </si>
  <si>
    <t>5.45</t>
  </si>
  <si>
    <t>Projeto de pesquisa não financiado, cadastrado na instituição</t>
  </si>
  <si>
    <t>5.46</t>
  </si>
  <si>
    <t>5.47</t>
  </si>
  <si>
    <t>5.48</t>
  </si>
  <si>
    <t>5.49</t>
  </si>
  <si>
    <t>5.50</t>
  </si>
  <si>
    <t>5.51</t>
  </si>
  <si>
    <t>5.52</t>
  </si>
  <si>
    <t>Produções artísticas e/ou culturais realizadas no âmbito profissional sem vínculos explícitos com a linha de pesquisa na qual o docente atua</t>
  </si>
  <si>
    <t>5.53</t>
  </si>
  <si>
    <t>5.54</t>
  </si>
  <si>
    <t>5.55</t>
  </si>
  <si>
    <t>5.56</t>
  </si>
  <si>
    <t>6.1</t>
  </si>
  <si>
    <t>6.2</t>
  </si>
  <si>
    <t>6.3</t>
  </si>
  <si>
    <t>6.4</t>
  </si>
  <si>
    <t>6.5</t>
  </si>
  <si>
    <t>6.6</t>
  </si>
  <si>
    <t>Por ação</t>
  </si>
  <si>
    <t>7. ADMINISTRAÇÃO, ASSESSORAMENTO E REPRESENTAÇÃO</t>
  </si>
  <si>
    <t>7.1</t>
  </si>
  <si>
    <t>Por mês</t>
  </si>
  <si>
    <t>7.2</t>
  </si>
  <si>
    <t>7.3</t>
  </si>
  <si>
    <t>7.4</t>
  </si>
  <si>
    <t>7.5</t>
  </si>
  <si>
    <t>Chefia de Departamento</t>
  </si>
  <si>
    <t>7.6</t>
  </si>
  <si>
    <t>7.7</t>
  </si>
  <si>
    <t>7.8</t>
  </si>
  <si>
    <t>7.9</t>
  </si>
  <si>
    <t>Assessoria da administração superior da UFC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</si>
  <si>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</si>
  <si>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</si>
  <si>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</si>
  <si>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</si>
  <si>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</si>
  <si>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</si>
  <si>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</si>
  <si>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</si>
  <si>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</si>
  <si>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</si>
  <si>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</si>
  <si>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</si>
  <si>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Titular em órgão representativo de classe</t>
  </si>
  <si>
    <t>7.22</t>
  </si>
  <si>
    <t>Titular em órgão dos Ministérios da Educação, da Cultura e da Ciência, Tecnologia e Inovação, ou outro relacionado à área de atuação do docente, na condição de indicado ou eleito</t>
  </si>
  <si>
    <t>4. CURSOS E ESTÁGIOS</t>
  </si>
  <si>
    <t>2.15</t>
  </si>
  <si>
    <t>Instrutor de Curso de Formação Docente</t>
  </si>
  <si>
    <t>Por Aluno X Curso</t>
  </si>
  <si>
    <t>1.1</t>
  </si>
  <si>
    <t>2.13</t>
  </si>
  <si>
    <t>6. ATIVIDADES DE EXTENSÃO</t>
  </si>
  <si>
    <t>Orientador de Especialização na UFC e outras IES</t>
  </si>
  <si>
    <t>Tabela de Pontos do Campus de Quixadá para Avaliação de Desempenho para Progressão Funcional e Promoção nas Classe A, B e C</t>
  </si>
  <si>
    <t>Média das Avaliações de Desempenho Docente (MADD)</t>
  </si>
  <si>
    <t>Comissão de Avaliação em estágio probatório, progressão e promoção</t>
  </si>
  <si>
    <r>
      <t>Revisor/Parecerista a</t>
    </r>
    <r>
      <rPr>
        <i/>
        <sz val="11"/>
        <rFont val="Calibri"/>
        <family val="2"/>
      </rPr>
      <t>d hoc</t>
    </r>
  </si>
  <si>
    <t>Avaliador de eventos acadêmicos/científicos</t>
  </si>
  <si>
    <r>
      <t>Créditos Obtidos em pós-graduação s</t>
    </r>
    <r>
      <rPr>
        <i/>
        <sz val="11"/>
        <rFont val="Calibri"/>
        <family val="2"/>
      </rPr>
      <t>tricto-sensu</t>
    </r>
  </si>
  <si>
    <t>Participação em eventos nacionais científicos, esportivos, artísticos ou culturais</t>
  </si>
  <si>
    <t>Participação em eventos internacionais científicos, esportivos, artísticos ou culturais</t>
  </si>
  <si>
    <t>Organização ou coordenação de livro ou revista especializada</t>
  </si>
  <si>
    <t>Capítulo de livro publicado</t>
  </si>
  <si>
    <t>Capítulo livro publicado com comitê editorial</t>
  </si>
  <si>
    <t>Tradução de livro (acima de 49 páginas)</t>
  </si>
  <si>
    <t>Tradução de livro com comitê editorial</t>
  </si>
  <si>
    <t>Tradução de capítulo de livro publicado com comitê editorial</t>
  </si>
  <si>
    <t>Tradução de capítulo de livro publicado</t>
  </si>
  <si>
    <t>Resenha de livro e revisão de livro</t>
  </si>
  <si>
    <t>Resenha de livro e revisão de livro com comitê editorial</t>
  </si>
  <si>
    <t>Outras produções bibliográficas (artigos ou colunas em jornal, revista, site etc.)</t>
  </si>
  <si>
    <t>Desenvolvimento de software no âmbito de projetos de ensino, pesquisa ou extensão vinculados à UFC</t>
  </si>
  <si>
    <t>Produto ou processo com registro definitivo de patente</t>
  </si>
  <si>
    <t>Produto ou processo com depósito de patente</t>
  </si>
  <si>
    <t>Licenciamento de patente nacional</t>
  </si>
  <si>
    <t>Licenciamento de patente internacional</t>
  </si>
  <si>
    <t>Desenvolvimento de produto tecnológico</t>
  </si>
  <si>
    <t>Desenvolvimento de processo tecnológico com registro em órgão específico</t>
  </si>
  <si>
    <t>Por software desenvolvido</t>
  </si>
  <si>
    <t>Trabalhos técnicos</t>
  </si>
  <si>
    <t>Produção de relatório técnico/científico aprovado pela unidade de lotação ou em editais institucionais</t>
  </si>
  <si>
    <t>Apresentação de palestra ou conferência</t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</si>
  <si>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internacional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</si>
  <si>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nacional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</si>
  <si>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regional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</si>
  <si>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internacional ou nacional</t>
    </r>
    <r>
      <rPr>
        <sz val="11"/>
        <color rgb="FF000000"/>
        <rFont val="Calibri"/>
        <family val="2"/>
      </rPr>
      <t>,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</si>
  <si>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regional</t>
    </r>
    <r>
      <rPr>
        <sz val="11"/>
        <color rgb="FF000000"/>
        <rFont val="Calibri"/>
        <family val="2"/>
      </rPr>
      <t>,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</si>
  <si>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local</t>
    </r>
    <r>
      <rPr>
        <sz val="11"/>
        <color rgb="FF000000"/>
        <rFont val="Calibri"/>
        <family val="2"/>
      </rPr>
      <t>, relacionadas à linha de pesquisa na qual o docente atua</t>
    </r>
  </si>
  <si>
    <t>Organização de eventos internacionais</t>
  </si>
  <si>
    <t>Organização de eventos nacionais</t>
  </si>
  <si>
    <t>Organização de eventos regionais</t>
  </si>
  <si>
    <t>Organização de eventos locais</t>
  </si>
  <si>
    <t>Coordenador de programas cadastrados na Pró-Reitoria de Extensão com participação de discentes</t>
  </si>
  <si>
    <t>Coordenador de projeto cadastrado na Pró-Reitoria de Extensão com participação de discentes</t>
  </si>
  <si>
    <t>Coordenador de prestação de serviços cadastrado na pró-reitoria de extensão com a participação de discentes</t>
  </si>
  <si>
    <t>Coordenador ou membro de equipe de curso de extensão/palestras ministradas, conferência e participação em mesas</t>
  </si>
  <si>
    <t>Por programa/ano</t>
  </si>
  <si>
    <t>Por projeto/ano</t>
  </si>
  <si>
    <t>Prestação de serviço/ano</t>
  </si>
  <si>
    <t>Por ação/ano</t>
  </si>
  <si>
    <t>Participação como membro regular em ações de extensão cadastradas na Pró-Reitoria de Extensão com participação de discentes</t>
  </si>
  <si>
    <t>Coordenador de ações de extensão com premiação internacional, nacional e regional</t>
  </si>
  <si>
    <t>Reitor, vice-reitor, pró-reitor, pró-reitor adjunto, diretor de unidade acadêmica</t>
  </si>
  <si>
    <t>Vice-Diretor, Coordenador de programas acadêmicos</t>
  </si>
  <si>
    <t>Membro do núcleo docente estruturante</t>
  </si>
  <si>
    <t>Participação nos colegiados de cursos de graduação</t>
  </si>
  <si>
    <t>Representantes docentes nos conselhos das unidades acadêmicas</t>
  </si>
  <si>
    <t>Representantes docentes nos conselhos superiores da UFC</t>
  </si>
  <si>
    <t>7.23</t>
  </si>
  <si>
    <t>Participação em núcleos e câmaras de ensino, pesquisa, extensão e governança da UFC, designados por portaria</t>
  </si>
  <si>
    <t>Participação em comissão temporária (designada por portaria) da UFC, excetuando-se as Comissões discriminadas nos itens 3.1 a 3.4</t>
  </si>
  <si>
    <t>Presidente de comissão temporária (designada por portaria) da UFC, excetuando-se as Comissões discriminadas nos itens 3.1 a 3.4</t>
  </si>
  <si>
    <t>Participação em comissão permanente (designada por portaria) da UFC</t>
  </si>
  <si>
    <t>Presidente de comissão permanente de pessoal docente-CPPD</t>
  </si>
  <si>
    <t>Presidente de comissão permanente (designada por portaria) da UFC</t>
  </si>
  <si>
    <t>Coordenador permanente designado por portaria de dirigente da UFC</t>
  </si>
  <si>
    <t>Função gratificada (FG) para gestão administrativa</t>
  </si>
  <si>
    <r>
      <t xml:space="preserve">Vice-coordenador de curso de graduação ou pós-graduação </t>
    </r>
    <r>
      <rPr>
        <i/>
        <sz val="11"/>
        <rFont val="Calibri"/>
        <family val="2"/>
      </rPr>
      <t>stricto sensu</t>
    </r>
  </si>
  <si>
    <r>
      <t xml:space="preserve">Coordenador de curso de graduação ou pós-graduação </t>
    </r>
    <r>
      <rPr>
        <i/>
        <sz val="11"/>
        <rFont val="Calibri"/>
        <family val="2"/>
      </rPr>
      <t>stricto sensu</t>
    </r>
  </si>
  <si>
    <t>Cargo de direção na administração superior</t>
  </si>
  <si>
    <t>Auditor, ouvidor, procurador</t>
  </si>
  <si>
    <t>Subchefe de Departamento</t>
  </si>
  <si>
    <t>5.57</t>
  </si>
  <si>
    <r>
      <t xml:space="preserve">O </t>
    </r>
    <r>
      <rPr>
        <b/>
        <sz val="11"/>
        <rFont val="Calibri"/>
        <family val="2"/>
      </rPr>
      <t>Total de Pontos (TP)</t>
    </r>
    <r>
      <rPr>
        <sz val="11"/>
        <rFont val="Calibri"/>
        <family val="2"/>
      </rPr>
      <t xml:space="preserve"> é a soma dos pontos obtidos na tabela abaixo com os dias de licença
</t>
    </r>
  </si>
  <si>
    <t>Dias de afastamento por licença gestante, adotante, paternidade ou por própria saúde no interstício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</si>
</sst>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55"/>
      <name val="Tahoma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46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558ED5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2" fontId="2" fillId="34" borderId="10" xfId="0" applyNumberFormat="1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9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top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8" fillId="38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6" fillId="37" borderId="10" xfId="0" applyFont="1" applyFill="1" applyBorder="1" applyAlignment="1">
      <alignment vertical="center"/>
    </xf>
    <xf numFmtId="0" fontId="38" fillId="38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right" vertical="top" wrapText="1"/>
    </xf>
    <xf numFmtId="0" fontId="3" fillId="36" borderId="14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42</xdr:row>
      <xdr:rowOff>142875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190500"/>
          <a:ext cx="7753350" cy="1023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I144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2" max="2" width="52.00390625" style="1" customWidth="1"/>
    <col min="3" max="3" width="17.140625" style="2" customWidth="1"/>
    <col min="4" max="5" width="9.140625" style="2" customWidth="1"/>
    <col min="6" max="6" width="10.57421875" style="3" customWidth="1"/>
    <col min="7" max="7" width="9.140625" style="2" customWidth="1"/>
    <col min="8" max="8" width="11.28125" style="0" hidden="1" customWidth="1"/>
  </cols>
  <sheetData>
    <row r="1" spans="1:7" ht="15">
      <c r="A1" s="59" t="s">
        <v>249</v>
      </c>
      <c r="B1" s="59"/>
      <c r="C1" s="59"/>
      <c r="D1" s="59"/>
      <c r="E1" s="59"/>
      <c r="F1" s="54">
        <f>(0+0+0+0)/4</f>
        <v>0</v>
      </c>
      <c r="G1" s="54"/>
    </row>
    <row r="2" spans="1:9" ht="15" customHeight="1">
      <c r="A2" s="56" t="s">
        <v>248</v>
      </c>
      <c r="B2" s="56"/>
      <c r="C2" s="56"/>
      <c r="D2" s="56"/>
      <c r="E2" s="56"/>
      <c r="F2" s="56"/>
      <c r="G2" s="56"/>
      <c r="H2" s="56"/>
      <c r="I2" s="2"/>
    </row>
    <row r="3" spans="1:9" ht="15" customHeight="1">
      <c r="A3" s="59" t="s">
        <v>319</v>
      </c>
      <c r="B3" s="59"/>
      <c r="C3" s="59"/>
      <c r="D3" s="59"/>
      <c r="E3" s="59"/>
      <c r="F3" s="60">
        <v>0</v>
      </c>
      <c r="G3" s="61"/>
      <c r="H3" s="53"/>
      <c r="I3" s="2"/>
    </row>
    <row r="4" spans="1:9" ht="15" customHeight="1">
      <c r="A4" s="59" t="s">
        <v>318</v>
      </c>
      <c r="B4" s="59"/>
      <c r="C4" s="59"/>
      <c r="D4" s="59"/>
      <c r="E4" s="59"/>
      <c r="F4" s="58">
        <f>F3+G6+G11+G27+G44+G56+G121+G114</f>
        <v>0</v>
      </c>
      <c r="G4" s="58"/>
      <c r="H4" s="48"/>
      <c r="I4" s="2"/>
    </row>
    <row r="5" spans="1:8" ht="15">
      <c r="A5" s="55" t="s">
        <v>0</v>
      </c>
      <c r="B5" s="55"/>
      <c r="C5" s="49" t="s">
        <v>1</v>
      </c>
      <c r="D5" s="50" t="s">
        <v>2</v>
      </c>
      <c r="E5" s="50" t="s">
        <v>3</v>
      </c>
      <c r="F5" s="51" t="s">
        <v>4</v>
      </c>
      <c r="G5" s="50" t="s">
        <v>5</v>
      </c>
      <c r="H5" s="52"/>
    </row>
    <row r="6" spans="1:7" ht="15">
      <c r="A6" s="42" t="s">
        <v>6</v>
      </c>
      <c r="B6" s="43"/>
      <c r="C6" s="43"/>
      <c r="D6" s="44"/>
      <c r="E6" s="45">
        <v>500</v>
      </c>
      <c r="F6" s="46"/>
      <c r="G6" s="47">
        <f>IF(SUM(G7:G10)&gt;E6,E6,SUM(G7:G10))</f>
        <v>0</v>
      </c>
    </row>
    <row r="7" spans="1:7" ht="15">
      <c r="A7" s="36" t="s">
        <v>244</v>
      </c>
      <c r="B7" s="9" t="s">
        <v>7</v>
      </c>
      <c r="C7" s="10" t="s">
        <v>8</v>
      </c>
      <c r="D7" s="11">
        <v>0.65</v>
      </c>
      <c r="E7" s="11" t="s">
        <v>9</v>
      </c>
      <c r="F7" s="37">
        <v>0</v>
      </c>
      <c r="G7" s="8">
        <f>D7*F7</f>
        <v>0</v>
      </c>
    </row>
    <row r="8" spans="1:7" ht="30">
      <c r="A8" s="36" t="s">
        <v>10</v>
      </c>
      <c r="B8" s="13" t="s">
        <v>11</v>
      </c>
      <c r="C8" s="10" t="s">
        <v>8</v>
      </c>
      <c r="D8" s="11">
        <v>0.65</v>
      </c>
      <c r="E8" s="11" t="s">
        <v>9</v>
      </c>
      <c r="F8" s="37">
        <v>0</v>
      </c>
      <c r="G8" s="8">
        <f>D8*F8</f>
        <v>0</v>
      </c>
    </row>
    <row r="9" spans="1:7" ht="30">
      <c r="A9" s="36" t="s">
        <v>12</v>
      </c>
      <c r="B9" s="13" t="s">
        <v>13</v>
      </c>
      <c r="C9" s="10" t="s">
        <v>8</v>
      </c>
      <c r="D9" s="11">
        <v>0.65</v>
      </c>
      <c r="E9" s="11" t="s">
        <v>9</v>
      </c>
      <c r="F9" s="37">
        <v>0</v>
      </c>
      <c r="G9" s="8">
        <f>D9*F9</f>
        <v>0</v>
      </c>
    </row>
    <row r="10" spans="1:7" ht="15" customHeight="1">
      <c r="A10" s="8" t="s">
        <v>14</v>
      </c>
      <c r="B10" s="13" t="s">
        <v>15</v>
      </c>
      <c r="C10" s="10" t="s">
        <v>8</v>
      </c>
      <c r="D10" s="11">
        <v>0.7</v>
      </c>
      <c r="E10" s="11" t="s">
        <v>9</v>
      </c>
      <c r="F10" s="37">
        <v>0</v>
      </c>
      <c r="G10" s="8">
        <f>D10*F10</f>
        <v>0</v>
      </c>
    </row>
    <row r="11" spans="1:7" ht="15">
      <c r="A11" s="5" t="s">
        <v>16</v>
      </c>
      <c r="B11" s="14"/>
      <c r="C11" s="15"/>
      <c r="D11" s="7"/>
      <c r="E11" s="6">
        <v>200</v>
      </c>
      <c r="F11" s="16"/>
      <c r="G11" s="7">
        <f>IF(SUM(G12:G26)&gt;E11,E11,SUM(G12:G26))</f>
        <v>0</v>
      </c>
    </row>
    <row r="12" spans="1:7" ht="15">
      <c r="A12" s="8" t="s">
        <v>17</v>
      </c>
      <c r="B12" s="17" t="s">
        <v>18</v>
      </c>
      <c r="C12" s="10" t="s">
        <v>19</v>
      </c>
      <c r="D12" s="8">
        <v>2</v>
      </c>
      <c r="E12" s="11" t="s">
        <v>9</v>
      </c>
      <c r="F12" s="37">
        <v>0</v>
      </c>
      <c r="G12" s="8">
        <f aca="true" t="shared" si="0" ref="G12:G24">D12*F12</f>
        <v>0</v>
      </c>
    </row>
    <row r="13" spans="1:7" ht="15">
      <c r="A13" s="8" t="s">
        <v>20</v>
      </c>
      <c r="B13" s="17" t="s">
        <v>21</v>
      </c>
      <c r="C13" s="10" t="s">
        <v>22</v>
      </c>
      <c r="D13" s="8">
        <v>30</v>
      </c>
      <c r="E13" s="11" t="s">
        <v>9</v>
      </c>
      <c r="F13" s="37">
        <v>0</v>
      </c>
      <c r="G13" s="8">
        <f t="shared" si="0"/>
        <v>0</v>
      </c>
    </row>
    <row r="14" spans="1:7" ht="15">
      <c r="A14" s="8" t="s">
        <v>23</v>
      </c>
      <c r="B14" s="17" t="s">
        <v>24</v>
      </c>
      <c r="C14" s="10" t="s">
        <v>22</v>
      </c>
      <c r="D14" s="8">
        <v>25</v>
      </c>
      <c r="E14" s="11" t="s">
        <v>9</v>
      </c>
      <c r="F14" s="37">
        <v>0</v>
      </c>
      <c r="G14" s="8">
        <f t="shared" si="0"/>
        <v>0</v>
      </c>
    </row>
    <row r="15" spans="1:7" ht="15">
      <c r="A15" s="8" t="s">
        <v>25</v>
      </c>
      <c r="B15" s="17" t="s">
        <v>26</v>
      </c>
      <c r="C15" s="10" t="s">
        <v>22</v>
      </c>
      <c r="D15" s="18">
        <v>10</v>
      </c>
      <c r="E15" s="11" t="s">
        <v>9</v>
      </c>
      <c r="F15" s="37">
        <v>0</v>
      </c>
      <c r="G15" s="8">
        <f t="shared" si="0"/>
        <v>0</v>
      </c>
    </row>
    <row r="16" spans="1:7" ht="15" customHeight="1">
      <c r="A16" s="8" t="s">
        <v>27</v>
      </c>
      <c r="B16" s="17" t="s">
        <v>28</v>
      </c>
      <c r="C16" s="10" t="s">
        <v>22</v>
      </c>
      <c r="D16" s="8">
        <v>10</v>
      </c>
      <c r="E16" s="11" t="s">
        <v>9</v>
      </c>
      <c r="F16" s="37">
        <v>0</v>
      </c>
      <c r="G16" s="8">
        <f t="shared" si="0"/>
        <v>0</v>
      </c>
    </row>
    <row r="17" spans="1:7" ht="15">
      <c r="A17" s="8" t="s">
        <v>29</v>
      </c>
      <c r="B17" s="17" t="s">
        <v>30</v>
      </c>
      <c r="C17" s="10" t="s">
        <v>22</v>
      </c>
      <c r="D17" s="8">
        <v>25</v>
      </c>
      <c r="E17" s="11" t="s">
        <v>9</v>
      </c>
      <c r="F17" s="37">
        <v>0</v>
      </c>
      <c r="G17" s="8">
        <f t="shared" si="0"/>
        <v>0</v>
      </c>
    </row>
    <row r="18" spans="1:7" ht="15">
      <c r="A18" s="8" t="s">
        <v>31</v>
      </c>
      <c r="B18" s="17" t="s">
        <v>32</v>
      </c>
      <c r="C18" s="10" t="s">
        <v>22</v>
      </c>
      <c r="D18" s="8">
        <v>15</v>
      </c>
      <c r="E18" s="11" t="s">
        <v>9</v>
      </c>
      <c r="F18" s="37">
        <v>0</v>
      </c>
      <c r="G18" s="8">
        <f t="shared" si="0"/>
        <v>0</v>
      </c>
    </row>
    <row r="19" spans="1:7" ht="15">
      <c r="A19" s="8" t="s">
        <v>33</v>
      </c>
      <c r="B19" s="17" t="s">
        <v>34</v>
      </c>
      <c r="C19" s="10" t="s">
        <v>22</v>
      </c>
      <c r="D19" s="8">
        <v>10</v>
      </c>
      <c r="E19" s="11" t="s">
        <v>9</v>
      </c>
      <c r="F19" s="38">
        <v>0</v>
      </c>
      <c r="G19" s="8">
        <f t="shared" si="0"/>
        <v>0</v>
      </c>
    </row>
    <row r="20" spans="1:7" s="19" customFormat="1" ht="15" customHeight="1">
      <c r="A20" s="8" t="s">
        <v>35</v>
      </c>
      <c r="B20" s="17" t="s">
        <v>36</v>
      </c>
      <c r="C20" s="10" t="s">
        <v>22</v>
      </c>
      <c r="D20" s="8">
        <v>10</v>
      </c>
      <c r="E20" s="11" t="s">
        <v>9</v>
      </c>
      <c r="F20" s="37">
        <v>0</v>
      </c>
      <c r="G20" s="8">
        <f t="shared" si="0"/>
        <v>0</v>
      </c>
    </row>
    <row r="21" spans="1:7" ht="30">
      <c r="A21" s="8" t="s">
        <v>37</v>
      </c>
      <c r="B21" s="17" t="s">
        <v>38</v>
      </c>
      <c r="C21" s="10" t="s">
        <v>39</v>
      </c>
      <c r="D21" s="8">
        <v>15</v>
      </c>
      <c r="E21" s="11" t="s">
        <v>9</v>
      </c>
      <c r="F21" s="37">
        <v>0</v>
      </c>
      <c r="G21" s="8">
        <f t="shared" si="0"/>
        <v>0</v>
      </c>
    </row>
    <row r="22" spans="1:7" ht="30">
      <c r="A22" s="34" t="s">
        <v>40</v>
      </c>
      <c r="B22" s="17" t="s">
        <v>41</v>
      </c>
      <c r="C22" s="10" t="s">
        <v>39</v>
      </c>
      <c r="D22" s="8">
        <v>6</v>
      </c>
      <c r="E22" s="11" t="s">
        <v>9</v>
      </c>
      <c r="F22" s="37">
        <v>0</v>
      </c>
      <c r="G22" s="8">
        <f t="shared" si="0"/>
        <v>0</v>
      </c>
    </row>
    <row r="23" spans="1:7" ht="30">
      <c r="A23" s="34" t="s">
        <v>42</v>
      </c>
      <c r="B23" s="17" t="s">
        <v>247</v>
      </c>
      <c r="C23" s="10" t="s">
        <v>39</v>
      </c>
      <c r="D23" s="8">
        <v>20</v>
      </c>
      <c r="E23" s="11" t="s">
        <v>9</v>
      </c>
      <c r="F23" s="37">
        <v>0</v>
      </c>
      <c r="G23" s="8">
        <f t="shared" si="0"/>
        <v>0</v>
      </c>
    </row>
    <row r="24" spans="1:7" ht="30">
      <c r="A24" s="34" t="s">
        <v>245</v>
      </c>
      <c r="B24" s="17" t="s">
        <v>43</v>
      </c>
      <c r="C24" s="10" t="s">
        <v>44</v>
      </c>
      <c r="D24" s="8">
        <v>10</v>
      </c>
      <c r="E24" s="11" t="s">
        <v>9</v>
      </c>
      <c r="F24" s="37">
        <v>0</v>
      </c>
      <c r="G24" s="8">
        <f t="shared" si="0"/>
        <v>0</v>
      </c>
    </row>
    <row r="25" spans="1:7" ht="30">
      <c r="A25" s="8" t="s">
        <v>45</v>
      </c>
      <c r="B25" s="17" t="s">
        <v>46</v>
      </c>
      <c r="C25" s="10" t="s">
        <v>44</v>
      </c>
      <c r="D25" s="8">
        <v>5</v>
      </c>
      <c r="E25" s="11" t="s">
        <v>9</v>
      </c>
      <c r="F25" s="37">
        <v>0</v>
      </c>
      <c r="G25" s="8">
        <f>D25*F25</f>
        <v>0</v>
      </c>
    </row>
    <row r="26" spans="1:7" ht="15">
      <c r="A26" s="8" t="s">
        <v>241</v>
      </c>
      <c r="B26" s="17" t="s">
        <v>242</v>
      </c>
      <c r="C26" s="10" t="s">
        <v>243</v>
      </c>
      <c r="D26" s="8">
        <v>2</v>
      </c>
      <c r="E26" s="11" t="s">
        <v>9</v>
      </c>
      <c r="F26" s="37">
        <v>0</v>
      </c>
      <c r="G26" s="8">
        <f>D26*F26</f>
        <v>0</v>
      </c>
    </row>
    <row r="27" spans="1:7" ht="15">
      <c r="A27" s="20" t="s">
        <v>47</v>
      </c>
      <c r="B27" s="21"/>
      <c r="C27" s="22"/>
      <c r="D27" s="23"/>
      <c r="E27" s="24">
        <v>100</v>
      </c>
      <c r="F27" s="23"/>
      <c r="G27" s="16">
        <f>IF(SUM(G28:G43)&gt;E27,E27,SUM(G28:G43))</f>
        <v>0</v>
      </c>
    </row>
    <row r="28" spans="1:7" ht="15">
      <c r="A28" s="12" t="s">
        <v>48</v>
      </c>
      <c r="B28" s="25" t="s">
        <v>49</v>
      </c>
      <c r="C28" s="10" t="s">
        <v>50</v>
      </c>
      <c r="D28" s="12">
        <v>20</v>
      </c>
      <c r="E28" s="11" t="s">
        <v>9</v>
      </c>
      <c r="F28" s="37">
        <v>0</v>
      </c>
      <c r="G28" s="8">
        <f aca="true" t="shared" si="1" ref="G28:G43">D28*F28</f>
        <v>0</v>
      </c>
    </row>
    <row r="29" spans="1:7" ht="30">
      <c r="A29" s="12" t="s">
        <v>51</v>
      </c>
      <c r="B29" s="25" t="s">
        <v>52</v>
      </c>
      <c r="C29" s="10" t="s">
        <v>50</v>
      </c>
      <c r="D29" s="12">
        <v>5</v>
      </c>
      <c r="E29" s="11" t="s">
        <v>9</v>
      </c>
      <c r="F29" s="37">
        <v>0</v>
      </c>
      <c r="G29" s="8">
        <f t="shared" si="1"/>
        <v>0</v>
      </c>
    </row>
    <row r="30" spans="1:7" ht="15">
      <c r="A30" s="12" t="s">
        <v>53</v>
      </c>
      <c r="B30" s="25" t="s">
        <v>54</v>
      </c>
      <c r="C30" s="10" t="s">
        <v>55</v>
      </c>
      <c r="D30" s="12">
        <v>10</v>
      </c>
      <c r="E30" s="11" t="s">
        <v>9</v>
      </c>
      <c r="F30" s="37">
        <v>0</v>
      </c>
      <c r="G30" s="8">
        <f t="shared" si="1"/>
        <v>0</v>
      </c>
    </row>
    <row r="31" spans="1:7" ht="30">
      <c r="A31" s="12" t="s">
        <v>56</v>
      </c>
      <c r="B31" s="25" t="s">
        <v>250</v>
      </c>
      <c r="C31" s="10" t="s">
        <v>57</v>
      </c>
      <c r="D31" s="12">
        <v>10</v>
      </c>
      <c r="E31" s="11" t="s">
        <v>9</v>
      </c>
      <c r="F31" s="38">
        <v>0</v>
      </c>
      <c r="G31" s="8">
        <f t="shared" si="1"/>
        <v>0</v>
      </c>
    </row>
    <row r="32" spans="1:7" ht="15">
      <c r="A32" s="12" t="s">
        <v>58</v>
      </c>
      <c r="B32" s="25" t="s">
        <v>59</v>
      </c>
      <c r="C32" s="10" t="s">
        <v>50</v>
      </c>
      <c r="D32" s="12">
        <v>25</v>
      </c>
      <c r="E32" s="11" t="s">
        <v>9</v>
      </c>
      <c r="F32" s="37">
        <v>0</v>
      </c>
      <c r="G32" s="8">
        <f t="shared" si="1"/>
        <v>0</v>
      </c>
    </row>
    <row r="33" spans="1:7" ht="15">
      <c r="A33" s="8" t="s">
        <v>60</v>
      </c>
      <c r="B33" s="25" t="s">
        <v>61</v>
      </c>
      <c r="C33" s="10" t="s">
        <v>50</v>
      </c>
      <c r="D33" s="12">
        <v>20</v>
      </c>
      <c r="E33" s="11" t="s">
        <v>9</v>
      </c>
      <c r="F33" s="38">
        <v>0</v>
      </c>
      <c r="G33" s="8">
        <f t="shared" si="1"/>
        <v>0</v>
      </c>
    </row>
    <row r="34" spans="1:7" ht="15">
      <c r="A34" s="12" t="s">
        <v>62</v>
      </c>
      <c r="B34" s="25" t="s">
        <v>63</v>
      </c>
      <c r="C34" s="10" t="s">
        <v>50</v>
      </c>
      <c r="D34" s="12">
        <v>15</v>
      </c>
      <c r="E34" s="11" t="s">
        <v>9</v>
      </c>
      <c r="F34" s="38">
        <v>0</v>
      </c>
      <c r="G34" s="8">
        <f t="shared" si="1"/>
        <v>0</v>
      </c>
    </row>
    <row r="35" spans="1:7" ht="15">
      <c r="A35" s="8" t="s">
        <v>64</v>
      </c>
      <c r="B35" s="25" t="s">
        <v>65</v>
      </c>
      <c r="C35" s="10" t="s">
        <v>50</v>
      </c>
      <c r="D35" s="12">
        <v>10</v>
      </c>
      <c r="E35" s="11" t="s">
        <v>9</v>
      </c>
      <c r="F35" s="37">
        <v>0</v>
      </c>
      <c r="G35" s="8">
        <f t="shared" si="1"/>
        <v>0</v>
      </c>
    </row>
    <row r="36" spans="1:7" ht="15" customHeight="1">
      <c r="A36" s="12" t="s">
        <v>66</v>
      </c>
      <c r="B36" s="25" t="s">
        <v>67</v>
      </c>
      <c r="C36" s="10" t="s">
        <v>50</v>
      </c>
      <c r="D36" s="12">
        <v>5</v>
      </c>
      <c r="E36" s="11" t="s">
        <v>9</v>
      </c>
      <c r="F36" s="37">
        <v>0</v>
      </c>
      <c r="G36" s="8">
        <f t="shared" si="1"/>
        <v>0</v>
      </c>
    </row>
    <row r="37" spans="1:7" ht="30">
      <c r="A37" s="12" t="s">
        <v>68</v>
      </c>
      <c r="B37" s="25" t="s">
        <v>69</v>
      </c>
      <c r="C37" s="10" t="s">
        <v>50</v>
      </c>
      <c r="D37" s="12">
        <v>10</v>
      </c>
      <c r="E37" s="11" t="s">
        <v>9</v>
      </c>
      <c r="F37" s="37">
        <v>0</v>
      </c>
      <c r="G37" s="8">
        <f t="shared" si="1"/>
        <v>0</v>
      </c>
    </row>
    <row r="38" spans="1:7" s="3" customFormat="1" ht="30">
      <c r="A38" s="12" t="s">
        <v>70</v>
      </c>
      <c r="B38" s="25" t="s">
        <v>71</v>
      </c>
      <c r="C38" s="10" t="s">
        <v>72</v>
      </c>
      <c r="D38" s="12">
        <v>20</v>
      </c>
      <c r="E38" s="32" t="s">
        <v>9</v>
      </c>
      <c r="F38" s="37">
        <v>0</v>
      </c>
      <c r="G38" s="12">
        <f t="shared" si="1"/>
        <v>0</v>
      </c>
    </row>
    <row r="39" spans="1:7" s="3" customFormat="1" ht="15">
      <c r="A39" s="12" t="s">
        <v>73</v>
      </c>
      <c r="B39" s="25" t="s">
        <v>74</v>
      </c>
      <c r="C39" s="10" t="s">
        <v>75</v>
      </c>
      <c r="D39" s="12">
        <v>20</v>
      </c>
      <c r="E39" s="32" t="s">
        <v>9</v>
      </c>
      <c r="F39" s="37">
        <v>0</v>
      </c>
      <c r="G39" s="12">
        <f t="shared" si="1"/>
        <v>0</v>
      </c>
    </row>
    <row r="40" spans="1:7" ht="15">
      <c r="A40" s="12" t="s">
        <v>76</v>
      </c>
      <c r="B40" s="25" t="s">
        <v>251</v>
      </c>
      <c r="C40" s="10" t="s">
        <v>77</v>
      </c>
      <c r="D40" s="12">
        <v>15</v>
      </c>
      <c r="E40" s="11" t="s">
        <v>9</v>
      </c>
      <c r="F40" s="37">
        <v>0</v>
      </c>
      <c r="G40" s="8">
        <f t="shared" si="1"/>
        <v>0</v>
      </c>
    </row>
    <row r="41" spans="1:7" ht="15">
      <c r="A41" s="8" t="s">
        <v>78</v>
      </c>
      <c r="B41" s="25" t="s">
        <v>252</v>
      </c>
      <c r="C41" s="10" t="s">
        <v>79</v>
      </c>
      <c r="D41" s="12">
        <v>5</v>
      </c>
      <c r="E41" s="11" t="s">
        <v>9</v>
      </c>
      <c r="F41" s="37">
        <v>0</v>
      </c>
      <c r="G41" s="8">
        <f t="shared" si="1"/>
        <v>0</v>
      </c>
    </row>
    <row r="42" spans="1:7" ht="30">
      <c r="A42" s="8" t="s">
        <v>80</v>
      </c>
      <c r="B42" s="17" t="s">
        <v>81</v>
      </c>
      <c r="C42" s="10" t="s">
        <v>50</v>
      </c>
      <c r="D42" s="12">
        <v>5</v>
      </c>
      <c r="E42" s="11" t="s">
        <v>9</v>
      </c>
      <c r="F42" s="37">
        <v>0</v>
      </c>
      <c r="G42" s="8">
        <f t="shared" si="1"/>
        <v>0</v>
      </c>
    </row>
    <row r="43" spans="1:7" ht="30">
      <c r="A43" s="8" t="s">
        <v>82</v>
      </c>
      <c r="B43" s="17" t="s">
        <v>83</v>
      </c>
      <c r="C43" s="10" t="s">
        <v>50</v>
      </c>
      <c r="D43" s="8">
        <v>4</v>
      </c>
      <c r="E43" s="11" t="s">
        <v>9</v>
      </c>
      <c r="F43" s="37">
        <v>0</v>
      </c>
      <c r="G43" s="8">
        <f t="shared" si="1"/>
        <v>0</v>
      </c>
    </row>
    <row r="44" spans="1:7" ht="15">
      <c r="A44" s="5" t="s">
        <v>240</v>
      </c>
      <c r="B44" s="14"/>
      <c r="C44" s="15"/>
      <c r="D44" s="7"/>
      <c r="E44" s="6">
        <v>250</v>
      </c>
      <c r="F44" s="16"/>
      <c r="G44" s="7">
        <f>IF(SUM(G45:G55)&gt;E44,E44,SUM(G45:G55))</f>
        <v>0</v>
      </c>
    </row>
    <row r="45" spans="1:7" s="31" customFormat="1" ht="30">
      <c r="A45" s="10" t="s">
        <v>84</v>
      </c>
      <c r="B45" s="25" t="s">
        <v>85</v>
      </c>
      <c r="C45" s="10" t="s">
        <v>86</v>
      </c>
      <c r="D45" s="10">
        <v>100</v>
      </c>
      <c r="E45" s="10" t="s">
        <v>9</v>
      </c>
      <c r="F45" s="39">
        <v>0</v>
      </c>
      <c r="G45" s="10">
        <f aca="true" t="shared" si="2" ref="G45:G50">D45*F45</f>
        <v>0</v>
      </c>
    </row>
    <row r="46" spans="1:7" s="3" customFormat="1" ht="15">
      <c r="A46" s="12" t="s">
        <v>87</v>
      </c>
      <c r="B46" s="25" t="s">
        <v>88</v>
      </c>
      <c r="C46" s="10" t="s">
        <v>89</v>
      </c>
      <c r="D46" s="12">
        <v>250</v>
      </c>
      <c r="E46" s="32" t="s">
        <v>9</v>
      </c>
      <c r="F46" s="37">
        <v>0</v>
      </c>
      <c r="G46" s="12">
        <f t="shared" si="2"/>
        <v>0</v>
      </c>
    </row>
    <row r="47" spans="1:7" s="3" customFormat="1" ht="15">
      <c r="A47" s="12" t="s">
        <v>90</v>
      </c>
      <c r="B47" s="25" t="s">
        <v>91</v>
      </c>
      <c r="C47" s="10" t="s">
        <v>89</v>
      </c>
      <c r="D47" s="12">
        <v>150</v>
      </c>
      <c r="E47" s="32" t="s">
        <v>9</v>
      </c>
      <c r="F47" s="37">
        <v>0</v>
      </c>
      <c r="G47" s="12">
        <f t="shared" si="2"/>
        <v>0</v>
      </c>
    </row>
    <row r="48" spans="1:7" s="3" customFormat="1" ht="15">
      <c r="A48" s="12" t="s">
        <v>92</v>
      </c>
      <c r="B48" s="25" t="s">
        <v>93</v>
      </c>
      <c r="C48" s="10" t="s">
        <v>94</v>
      </c>
      <c r="D48" s="12">
        <v>0</v>
      </c>
      <c r="E48" s="32" t="s">
        <v>9</v>
      </c>
      <c r="F48" s="37">
        <v>0</v>
      </c>
      <c r="G48" s="12">
        <f t="shared" si="2"/>
        <v>0</v>
      </c>
    </row>
    <row r="49" spans="1:7" s="3" customFormat="1" ht="15">
      <c r="A49" s="12" t="s">
        <v>95</v>
      </c>
      <c r="B49" s="25" t="s">
        <v>253</v>
      </c>
      <c r="C49" s="10" t="s">
        <v>96</v>
      </c>
      <c r="D49" s="12">
        <v>3</v>
      </c>
      <c r="E49" s="32" t="s">
        <v>9</v>
      </c>
      <c r="F49" s="37">
        <v>0</v>
      </c>
      <c r="G49" s="12">
        <f t="shared" si="2"/>
        <v>0</v>
      </c>
    </row>
    <row r="50" spans="1:7" s="3" customFormat="1" ht="15">
      <c r="A50" s="12" t="s">
        <v>97</v>
      </c>
      <c r="B50" s="25" t="s">
        <v>98</v>
      </c>
      <c r="C50" s="10" t="s">
        <v>94</v>
      </c>
      <c r="D50" s="12">
        <v>75</v>
      </c>
      <c r="E50" s="32" t="s">
        <v>9</v>
      </c>
      <c r="F50" s="37">
        <v>0</v>
      </c>
      <c r="G50" s="12">
        <f t="shared" si="2"/>
        <v>0</v>
      </c>
    </row>
    <row r="51" spans="1:7" s="3" customFormat="1" ht="15">
      <c r="A51" s="12" t="s">
        <v>99</v>
      </c>
      <c r="B51" s="25" t="s">
        <v>100</v>
      </c>
      <c r="C51" s="10" t="s">
        <v>101</v>
      </c>
      <c r="D51" s="12">
        <v>20</v>
      </c>
      <c r="E51" s="12" t="s">
        <v>9</v>
      </c>
      <c r="F51" s="37">
        <v>0</v>
      </c>
      <c r="G51" s="12">
        <f>IF(D51*F51&gt;E51,E51,D51*F51)</f>
        <v>0</v>
      </c>
    </row>
    <row r="52" spans="1:7" s="3" customFormat="1" ht="30">
      <c r="A52" s="12" t="s">
        <v>102</v>
      </c>
      <c r="B52" s="25" t="s">
        <v>254</v>
      </c>
      <c r="C52" s="10" t="s">
        <v>79</v>
      </c>
      <c r="D52" s="12">
        <v>10</v>
      </c>
      <c r="E52" s="12" t="s">
        <v>9</v>
      </c>
      <c r="F52" s="37">
        <v>0</v>
      </c>
      <c r="G52" s="12">
        <f>IF(D52*F52&gt;E52,E52,D52*F52)</f>
        <v>0</v>
      </c>
    </row>
    <row r="53" spans="1:7" s="3" customFormat="1" ht="30">
      <c r="A53" s="12" t="s">
        <v>103</v>
      </c>
      <c r="B53" s="25" t="s">
        <v>255</v>
      </c>
      <c r="C53" s="10" t="s">
        <v>79</v>
      </c>
      <c r="D53" s="12">
        <v>20</v>
      </c>
      <c r="E53" s="12" t="s">
        <v>9</v>
      </c>
      <c r="F53" s="37">
        <v>0</v>
      </c>
      <c r="G53" s="12">
        <f>IF(D53*F53&gt;E53,E53,D53*F53)</f>
        <v>0</v>
      </c>
    </row>
    <row r="54" spans="1:7" s="3" customFormat="1" ht="15">
      <c r="A54" s="12" t="s">
        <v>104</v>
      </c>
      <c r="B54" s="25" t="s">
        <v>105</v>
      </c>
      <c r="C54" s="10" t="s">
        <v>106</v>
      </c>
      <c r="D54" s="12">
        <v>30</v>
      </c>
      <c r="E54" s="12" t="s">
        <v>9</v>
      </c>
      <c r="F54" s="37">
        <v>0</v>
      </c>
      <c r="G54" s="12">
        <f>IF(D54*F54&gt;E54,E54,D54*F54)</f>
        <v>0</v>
      </c>
    </row>
    <row r="55" spans="1:7" s="3" customFormat="1" ht="15">
      <c r="A55" s="12" t="s">
        <v>107</v>
      </c>
      <c r="B55" s="25" t="s">
        <v>108</v>
      </c>
      <c r="C55" s="10" t="s">
        <v>101</v>
      </c>
      <c r="D55" s="12">
        <v>30</v>
      </c>
      <c r="E55" s="12" t="s">
        <v>9</v>
      </c>
      <c r="F55" s="37">
        <v>0</v>
      </c>
      <c r="G55" s="12">
        <f>IF(D55*F55&gt;E55,E55,D55*F55)</f>
        <v>0</v>
      </c>
    </row>
    <row r="56" spans="1:8" ht="15">
      <c r="A56" s="5" t="s">
        <v>109</v>
      </c>
      <c r="B56" s="21"/>
      <c r="C56" s="22"/>
      <c r="D56" s="24"/>
      <c r="E56" s="6">
        <v>500</v>
      </c>
      <c r="F56" s="23"/>
      <c r="G56" s="7">
        <f>IF(SUM(G57:G113)&gt;E56,E56,SUM(G57:G113))</f>
        <v>0</v>
      </c>
      <c r="H56" s="33"/>
    </row>
    <row r="57" spans="1:8" ht="15">
      <c r="A57" s="8" t="s">
        <v>110</v>
      </c>
      <c r="B57" s="17" t="s">
        <v>111</v>
      </c>
      <c r="C57" s="10" t="s">
        <v>112</v>
      </c>
      <c r="D57" s="8">
        <f>$H$57*5*1.6</f>
        <v>240</v>
      </c>
      <c r="E57" s="11" t="s">
        <v>9</v>
      </c>
      <c r="F57" s="37">
        <v>0</v>
      </c>
      <c r="G57" s="8">
        <f aca="true" t="shared" si="3" ref="G57:G64">D57*F57</f>
        <v>0</v>
      </c>
      <c r="H57">
        <v>30</v>
      </c>
    </row>
    <row r="58" spans="1:7" ht="15">
      <c r="A58" s="8" t="s">
        <v>113</v>
      </c>
      <c r="B58" s="17" t="s">
        <v>114</v>
      </c>
      <c r="C58" s="10" t="s">
        <v>112</v>
      </c>
      <c r="D58" s="8">
        <f>$H$57*4*1.6</f>
        <v>192</v>
      </c>
      <c r="E58" s="11" t="s">
        <v>9</v>
      </c>
      <c r="F58" s="37">
        <v>0</v>
      </c>
      <c r="G58" s="8">
        <f t="shared" si="3"/>
        <v>0</v>
      </c>
    </row>
    <row r="59" spans="1:7" ht="15">
      <c r="A59" s="8" t="s">
        <v>115</v>
      </c>
      <c r="B59" s="17" t="s">
        <v>116</v>
      </c>
      <c r="C59" s="10" t="s">
        <v>112</v>
      </c>
      <c r="D59" s="8">
        <f>$H$57*3.5*1.6</f>
        <v>168</v>
      </c>
      <c r="E59" s="11" t="s">
        <v>9</v>
      </c>
      <c r="F59" s="37">
        <v>0</v>
      </c>
      <c r="G59" s="8">
        <f t="shared" si="3"/>
        <v>0</v>
      </c>
    </row>
    <row r="60" spans="1:7" ht="15">
      <c r="A60" s="8" t="s">
        <v>117</v>
      </c>
      <c r="B60" s="17" t="s">
        <v>118</v>
      </c>
      <c r="C60" s="10" t="s">
        <v>112</v>
      </c>
      <c r="D60" s="8">
        <f>$H$57*3*1.6</f>
        <v>144</v>
      </c>
      <c r="E60" s="11" t="s">
        <v>9</v>
      </c>
      <c r="F60" s="37">
        <v>0</v>
      </c>
      <c r="G60" s="8">
        <f t="shared" si="3"/>
        <v>0</v>
      </c>
    </row>
    <row r="61" spans="1:7" ht="15">
      <c r="A61" s="8" t="s">
        <v>119</v>
      </c>
      <c r="B61" s="17" t="s">
        <v>120</v>
      </c>
      <c r="C61" s="10" t="s">
        <v>112</v>
      </c>
      <c r="D61" s="8">
        <f>$H$57*2.5*1.6</f>
        <v>120</v>
      </c>
      <c r="E61" s="11" t="s">
        <v>9</v>
      </c>
      <c r="F61" s="37">
        <v>0</v>
      </c>
      <c r="G61" s="8">
        <f t="shared" si="3"/>
        <v>0</v>
      </c>
    </row>
    <row r="62" spans="1:7" ht="15">
      <c r="A62" s="8" t="s">
        <v>121</v>
      </c>
      <c r="B62" s="17" t="s">
        <v>122</v>
      </c>
      <c r="C62" s="10" t="s">
        <v>112</v>
      </c>
      <c r="D62" s="8">
        <f>$H$57*2*1.6</f>
        <v>96</v>
      </c>
      <c r="E62" s="11" t="s">
        <v>9</v>
      </c>
      <c r="F62" s="37">
        <v>0</v>
      </c>
      <c r="G62" s="8">
        <f t="shared" si="3"/>
        <v>0</v>
      </c>
    </row>
    <row r="63" spans="1:7" ht="15">
      <c r="A63" s="8" t="s">
        <v>123</v>
      </c>
      <c r="B63" s="17" t="s">
        <v>124</v>
      </c>
      <c r="C63" s="10" t="s">
        <v>112</v>
      </c>
      <c r="D63" s="8">
        <f>$H$57*1.5*1.6</f>
        <v>72</v>
      </c>
      <c r="E63" s="11" t="s">
        <v>9</v>
      </c>
      <c r="F63" s="37">
        <v>0</v>
      </c>
      <c r="G63" s="8">
        <f t="shared" si="3"/>
        <v>0</v>
      </c>
    </row>
    <row r="64" spans="1:7" ht="15">
      <c r="A64" s="8" t="s">
        <v>125</v>
      </c>
      <c r="B64" s="17" t="s">
        <v>126</v>
      </c>
      <c r="C64" s="10" t="s">
        <v>112</v>
      </c>
      <c r="D64" s="8">
        <f>$H$57*0.5*1.6</f>
        <v>24</v>
      </c>
      <c r="E64" s="11" t="s">
        <v>9</v>
      </c>
      <c r="F64" s="37">
        <v>0</v>
      </c>
      <c r="G64" s="8">
        <f t="shared" si="3"/>
        <v>0</v>
      </c>
    </row>
    <row r="65" spans="1:7" ht="30">
      <c r="A65" s="8" t="s">
        <v>127</v>
      </c>
      <c r="B65" s="17" t="s">
        <v>128</v>
      </c>
      <c r="C65" s="10" t="s">
        <v>112</v>
      </c>
      <c r="D65" s="8">
        <f>$H$57*1*1.6</f>
        <v>48</v>
      </c>
      <c r="E65" s="11" t="s">
        <v>9</v>
      </c>
      <c r="F65" s="37">
        <v>0</v>
      </c>
      <c r="G65" s="8">
        <f>IF(D65*F65&gt;E65,E65,D65*F65)</f>
        <v>0</v>
      </c>
    </row>
    <row r="66" spans="1:7" ht="30">
      <c r="A66" s="8" t="s">
        <v>129</v>
      </c>
      <c r="B66" s="17" t="s">
        <v>130</v>
      </c>
      <c r="C66" s="10" t="s">
        <v>112</v>
      </c>
      <c r="D66" s="8">
        <f>$H$57*0.5*1.6</f>
        <v>24</v>
      </c>
      <c r="E66" s="11" t="s">
        <v>9</v>
      </c>
      <c r="F66" s="37">
        <v>0</v>
      </c>
      <c r="G66" s="8">
        <f>IF(D66*F66&gt;E66,E66,D66*F66)</f>
        <v>0</v>
      </c>
    </row>
    <row r="67" spans="1:7" s="1" customFormat="1" ht="30">
      <c r="A67" s="27" t="s">
        <v>131</v>
      </c>
      <c r="B67" s="17" t="s">
        <v>132</v>
      </c>
      <c r="C67" s="10" t="s">
        <v>133</v>
      </c>
      <c r="D67" s="27">
        <f>$H$57*0.5*1.6</f>
        <v>24</v>
      </c>
      <c r="E67" s="11" t="s">
        <v>9</v>
      </c>
      <c r="F67" s="39">
        <v>0</v>
      </c>
      <c r="G67" s="27">
        <f>IF(D67*F67&gt;E67,E67,D67*F67)</f>
        <v>0</v>
      </c>
    </row>
    <row r="68" spans="1:7" s="19" customFormat="1" ht="30" customHeight="1">
      <c r="A68" s="8" t="s">
        <v>134</v>
      </c>
      <c r="B68" s="17" t="s">
        <v>135</v>
      </c>
      <c r="C68" s="12" t="s">
        <v>133</v>
      </c>
      <c r="D68" s="8">
        <f>$H$57*0.3*1.6</f>
        <v>14.4</v>
      </c>
      <c r="E68" s="11" t="s">
        <v>9</v>
      </c>
      <c r="F68" s="37">
        <v>0</v>
      </c>
      <c r="G68" s="8">
        <f>IF(D68*F68&gt;E68,E68,D68*F68)</f>
        <v>0</v>
      </c>
    </row>
    <row r="69" spans="1:7" s="1" customFormat="1" ht="30" customHeight="1">
      <c r="A69" s="27" t="s">
        <v>136</v>
      </c>
      <c r="B69" s="17" t="s">
        <v>137</v>
      </c>
      <c r="C69" s="10" t="s">
        <v>133</v>
      </c>
      <c r="D69" s="27">
        <f>$H$57*0.2*1.6</f>
        <v>9.600000000000001</v>
      </c>
      <c r="E69" s="35" t="s">
        <v>9</v>
      </c>
      <c r="F69" s="40">
        <v>0</v>
      </c>
      <c r="G69" s="27">
        <f>IF(D69*F69&gt;E69,E69,D69*F69)</f>
        <v>0</v>
      </c>
    </row>
    <row r="70" spans="1:7" ht="15" customHeight="1">
      <c r="A70" s="8" t="s">
        <v>138</v>
      </c>
      <c r="B70" s="17" t="s">
        <v>139</v>
      </c>
      <c r="C70" s="10" t="s">
        <v>112</v>
      </c>
      <c r="D70" s="8">
        <f>$H$57*10</f>
        <v>300</v>
      </c>
      <c r="E70" s="11" t="s">
        <v>9</v>
      </c>
      <c r="F70" s="37">
        <v>0</v>
      </c>
      <c r="G70" s="8">
        <f aca="true" t="shared" si="4" ref="G70:G90">D70*F70</f>
        <v>0</v>
      </c>
    </row>
    <row r="71" spans="1:7" ht="15" customHeight="1">
      <c r="A71" s="8" t="s">
        <v>140</v>
      </c>
      <c r="B71" s="17" t="s">
        <v>141</v>
      </c>
      <c r="C71" s="10" t="s">
        <v>112</v>
      </c>
      <c r="D71" s="8">
        <f>$H$57*8</f>
        <v>240</v>
      </c>
      <c r="E71" s="11" t="s">
        <v>9</v>
      </c>
      <c r="F71" s="37">
        <v>0</v>
      </c>
      <c r="G71" s="8">
        <f t="shared" si="4"/>
        <v>0</v>
      </c>
    </row>
    <row r="72" spans="1:7" ht="15" customHeight="1">
      <c r="A72" s="8" t="s">
        <v>142</v>
      </c>
      <c r="B72" s="17" t="s">
        <v>143</v>
      </c>
      <c r="C72" s="10" t="s">
        <v>112</v>
      </c>
      <c r="D72" s="8">
        <f>$H$57*6</f>
        <v>180</v>
      </c>
      <c r="E72" s="11" t="s">
        <v>9</v>
      </c>
      <c r="F72" s="37">
        <v>0</v>
      </c>
      <c r="G72" s="8">
        <f t="shared" si="4"/>
        <v>0</v>
      </c>
    </row>
    <row r="73" spans="1:7" ht="15" customHeight="1">
      <c r="A73" s="8" t="s">
        <v>144</v>
      </c>
      <c r="B73" s="17" t="s">
        <v>145</v>
      </c>
      <c r="C73" s="10" t="s">
        <v>112</v>
      </c>
      <c r="D73" s="8">
        <f>$H$57*5</f>
        <v>150</v>
      </c>
      <c r="E73" s="11" t="s">
        <v>9</v>
      </c>
      <c r="F73" s="37">
        <v>0</v>
      </c>
      <c r="G73" s="8">
        <f t="shared" si="4"/>
        <v>0</v>
      </c>
    </row>
    <row r="74" spans="1:7" ht="15" customHeight="1">
      <c r="A74" s="8" t="s">
        <v>146</v>
      </c>
      <c r="B74" s="17" t="s">
        <v>147</v>
      </c>
      <c r="C74" s="10" t="s">
        <v>112</v>
      </c>
      <c r="D74" s="8">
        <f>$H$57*4</f>
        <v>120</v>
      </c>
      <c r="E74" s="11" t="s">
        <v>9</v>
      </c>
      <c r="F74" s="37">
        <v>0</v>
      </c>
      <c r="G74" s="8">
        <f t="shared" si="4"/>
        <v>0</v>
      </c>
    </row>
    <row r="75" spans="1:7" ht="15" customHeight="1">
      <c r="A75" s="8" t="s">
        <v>148</v>
      </c>
      <c r="B75" s="17" t="s">
        <v>149</v>
      </c>
      <c r="C75" s="10" t="s">
        <v>112</v>
      </c>
      <c r="D75" s="8">
        <f>$H$57*3</f>
        <v>90</v>
      </c>
      <c r="E75" s="11" t="s">
        <v>9</v>
      </c>
      <c r="F75" s="37">
        <v>0</v>
      </c>
      <c r="G75" s="8">
        <f t="shared" si="4"/>
        <v>0</v>
      </c>
    </row>
    <row r="76" spans="1:7" ht="15" customHeight="1">
      <c r="A76" s="8" t="s">
        <v>150</v>
      </c>
      <c r="B76" s="17" t="s">
        <v>151</v>
      </c>
      <c r="C76" s="10" t="s">
        <v>112</v>
      </c>
      <c r="D76" s="8">
        <f>$H$57*2</f>
        <v>60</v>
      </c>
      <c r="E76" s="11" t="s">
        <v>9</v>
      </c>
      <c r="F76" s="37">
        <v>0</v>
      </c>
      <c r="G76" s="8">
        <f t="shared" si="4"/>
        <v>0</v>
      </c>
    </row>
    <row r="77" spans="1:7" ht="15">
      <c r="A77" s="8" t="s">
        <v>152</v>
      </c>
      <c r="B77" s="17" t="s">
        <v>153</v>
      </c>
      <c r="C77" s="10" t="s">
        <v>112</v>
      </c>
      <c r="D77" s="8">
        <f>$H$57*0.5</f>
        <v>15</v>
      </c>
      <c r="E77" s="11" t="s">
        <v>9</v>
      </c>
      <c r="F77" s="37">
        <v>0</v>
      </c>
      <c r="G77" s="8">
        <f t="shared" si="4"/>
        <v>0</v>
      </c>
    </row>
    <row r="78" spans="1:7" ht="15">
      <c r="A78" s="8" t="s">
        <v>154</v>
      </c>
      <c r="B78" s="17" t="s">
        <v>155</v>
      </c>
      <c r="C78" s="10" t="s">
        <v>112</v>
      </c>
      <c r="D78" s="8">
        <f>$H$57*0.5</f>
        <v>15</v>
      </c>
      <c r="E78" s="11" t="s">
        <v>9</v>
      </c>
      <c r="F78" s="37">
        <v>0</v>
      </c>
      <c r="G78" s="8">
        <f t="shared" si="4"/>
        <v>0</v>
      </c>
    </row>
    <row r="79" spans="1:7" ht="15">
      <c r="A79" s="8" t="s">
        <v>156</v>
      </c>
      <c r="B79" s="17" t="s">
        <v>157</v>
      </c>
      <c r="C79" s="10" t="s">
        <v>158</v>
      </c>
      <c r="D79" s="8">
        <f>$H$57*8</f>
        <v>240</v>
      </c>
      <c r="E79" s="11" t="s">
        <v>9</v>
      </c>
      <c r="F79" s="37">
        <v>0</v>
      </c>
      <c r="G79" s="8">
        <f t="shared" si="4"/>
        <v>0</v>
      </c>
    </row>
    <row r="80" spans="1:7" s="3" customFormat="1" ht="15">
      <c r="A80" s="12" t="s">
        <v>159</v>
      </c>
      <c r="B80" s="25" t="s">
        <v>160</v>
      </c>
      <c r="C80" s="10" t="s">
        <v>158</v>
      </c>
      <c r="D80" s="12">
        <v>300</v>
      </c>
      <c r="E80" s="32" t="s">
        <v>9</v>
      </c>
      <c r="F80" s="37">
        <v>0</v>
      </c>
      <c r="G80" s="12">
        <f t="shared" si="4"/>
        <v>0</v>
      </c>
    </row>
    <row r="81" spans="1:7" ht="30">
      <c r="A81" s="8" t="s">
        <v>161</v>
      </c>
      <c r="B81" s="17" t="s">
        <v>256</v>
      </c>
      <c r="C81" s="10" t="s">
        <v>162</v>
      </c>
      <c r="D81" s="8">
        <f>$H$57*3</f>
        <v>90</v>
      </c>
      <c r="E81" s="11" t="s">
        <v>9</v>
      </c>
      <c r="F81" s="37">
        <v>0</v>
      </c>
      <c r="G81" s="8">
        <f t="shared" si="4"/>
        <v>0</v>
      </c>
    </row>
    <row r="82" spans="1:7" ht="15" customHeight="1">
      <c r="A82" s="8" t="s">
        <v>163</v>
      </c>
      <c r="B82" s="17" t="s">
        <v>257</v>
      </c>
      <c r="C82" s="10" t="s">
        <v>164</v>
      </c>
      <c r="D82" s="8">
        <f>$H$57*2</f>
        <v>60</v>
      </c>
      <c r="E82" s="11" t="s">
        <v>9</v>
      </c>
      <c r="F82" s="37">
        <v>0</v>
      </c>
      <c r="G82" s="8">
        <f t="shared" si="4"/>
        <v>0</v>
      </c>
    </row>
    <row r="83" spans="1:7" s="3" customFormat="1" ht="15" customHeight="1">
      <c r="A83" s="12" t="s">
        <v>165</v>
      </c>
      <c r="B83" s="25" t="s">
        <v>258</v>
      </c>
      <c r="C83" s="10" t="s">
        <v>164</v>
      </c>
      <c r="D83" s="12">
        <v>100</v>
      </c>
      <c r="E83" s="32" t="s">
        <v>9</v>
      </c>
      <c r="F83" s="37">
        <v>0</v>
      </c>
      <c r="G83" s="12">
        <f t="shared" si="4"/>
        <v>0</v>
      </c>
    </row>
    <row r="84" spans="1:7" s="3" customFormat="1" ht="15" customHeight="1">
      <c r="A84" s="12" t="s">
        <v>166</v>
      </c>
      <c r="B84" s="25" t="s">
        <v>259</v>
      </c>
      <c r="C84" s="10" t="s">
        <v>167</v>
      </c>
      <c r="D84" s="12">
        <f>$H$57*2</f>
        <v>60</v>
      </c>
      <c r="E84" s="32" t="s">
        <v>9</v>
      </c>
      <c r="F84" s="37">
        <v>0</v>
      </c>
      <c r="G84" s="12">
        <f t="shared" si="4"/>
        <v>0</v>
      </c>
    </row>
    <row r="85" spans="1:7" s="3" customFormat="1" ht="30">
      <c r="A85" s="12" t="s">
        <v>168</v>
      </c>
      <c r="B85" s="25" t="s">
        <v>260</v>
      </c>
      <c r="C85" s="10" t="s">
        <v>169</v>
      </c>
      <c r="D85" s="12">
        <f>$H$57*1</f>
        <v>30</v>
      </c>
      <c r="E85" s="32" t="s">
        <v>9</v>
      </c>
      <c r="F85" s="37">
        <v>0</v>
      </c>
      <c r="G85" s="12">
        <f t="shared" si="4"/>
        <v>0</v>
      </c>
    </row>
    <row r="86" spans="1:7" s="3" customFormat="1" ht="30">
      <c r="A86" s="12" t="s">
        <v>170</v>
      </c>
      <c r="B86" s="25" t="s">
        <v>261</v>
      </c>
      <c r="C86" s="10" t="s">
        <v>169</v>
      </c>
      <c r="D86" s="12">
        <v>50</v>
      </c>
      <c r="E86" s="32" t="s">
        <v>9</v>
      </c>
      <c r="F86" s="37">
        <v>0</v>
      </c>
      <c r="G86" s="12">
        <f t="shared" si="4"/>
        <v>0</v>
      </c>
    </row>
    <row r="87" spans="1:7" ht="30">
      <c r="A87" s="8" t="s">
        <v>171</v>
      </c>
      <c r="B87" s="17" t="s">
        <v>262</v>
      </c>
      <c r="C87" s="10" t="s">
        <v>169</v>
      </c>
      <c r="D87" s="8">
        <f>$H$57*1</f>
        <v>30</v>
      </c>
      <c r="E87" s="11" t="s">
        <v>9</v>
      </c>
      <c r="F87" s="37">
        <v>0</v>
      </c>
      <c r="G87" s="8">
        <f t="shared" si="4"/>
        <v>0</v>
      </c>
    </row>
    <row r="88" spans="1:7" s="26" customFormat="1" ht="30">
      <c r="A88" s="8" t="s">
        <v>172</v>
      </c>
      <c r="B88" s="17" t="s">
        <v>263</v>
      </c>
      <c r="C88" s="10" t="s">
        <v>173</v>
      </c>
      <c r="D88" s="8">
        <v>15</v>
      </c>
      <c r="E88" s="11" t="s">
        <v>9</v>
      </c>
      <c r="F88" s="37">
        <v>0</v>
      </c>
      <c r="G88" s="8">
        <f t="shared" si="4"/>
        <v>0</v>
      </c>
    </row>
    <row r="89" spans="1:7" s="26" customFormat="1" ht="30">
      <c r="A89" s="8" t="s">
        <v>174</v>
      </c>
      <c r="B89" s="17" t="s">
        <v>264</v>
      </c>
      <c r="C89" s="10" t="s">
        <v>173</v>
      </c>
      <c r="D89" s="8">
        <v>30</v>
      </c>
      <c r="E89" s="11" t="s">
        <v>9</v>
      </c>
      <c r="F89" s="37">
        <v>0</v>
      </c>
      <c r="G89" s="8">
        <f t="shared" si="4"/>
        <v>0</v>
      </c>
    </row>
    <row r="90" spans="1:7" s="26" customFormat="1" ht="30">
      <c r="A90" s="8" t="s">
        <v>175</v>
      </c>
      <c r="B90" s="17" t="s">
        <v>265</v>
      </c>
      <c r="C90" s="10" t="s">
        <v>176</v>
      </c>
      <c r="D90" s="8">
        <v>10</v>
      </c>
      <c r="E90" s="11" t="s">
        <v>9</v>
      </c>
      <c r="F90" s="37">
        <v>0</v>
      </c>
      <c r="G90" s="8">
        <f t="shared" si="4"/>
        <v>0</v>
      </c>
    </row>
    <row r="91" spans="1:7" ht="30">
      <c r="A91" s="8" t="s">
        <v>177</v>
      </c>
      <c r="B91" s="17" t="s">
        <v>266</v>
      </c>
      <c r="C91" s="10" t="s">
        <v>273</v>
      </c>
      <c r="D91" s="8">
        <f>$H$57*2</f>
        <v>60</v>
      </c>
      <c r="E91" s="11" t="s">
        <v>9</v>
      </c>
      <c r="F91" s="37">
        <v>0</v>
      </c>
      <c r="G91" s="8">
        <f>IF(D91*F91&gt;E91,E91,D91*F91)</f>
        <v>0</v>
      </c>
    </row>
    <row r="92" spans="1:7" ht="15" customHeight="1">
      <c r="A92" s="8" t="s">
        <v>178</v>
      </c>
      <c r="B92" s="17" t="s">
        <v>267</v>
      </c>
      <c r="C92" s="10" t="s">
        <v>176</v>
      </c>
      <c r="D92" s="8">
        <f>$H$57*8</f>
        <v>240</v>
      </c>
      <c r="E92" s="11" t="s">
        <v>9</v>
      </c>
      <c r="F92" s="37">
        <v>0</v>
      </c>
      <c r="G92" s="8">
        <f>D92*F92</f>
        <v>0</v>
      </c>
    </row>
    <row r="93" spans="1:7" ht="15">
      <c r="A93" s="8" t="s">
        <v>179</v>
      </c>
      <c r="B93" s="17" t="s">
        <v>268</v>
      </c>
      <c r="C93" s="10" t="s">
        <v>176</v>
      </c>
      <c r="D93" s="8">
        <f>$H$57*2</f>
        <v>60</v>
      </c>
      <c r="E93" s="11" t="s">
        <v>9</v>
      </c>
      <c r="F93" s="37">
        <v>0</v>
      </c>
      <c r="G93" s="8">
        <f>D93*F93</f>
        <v>0</v>
      </c>
    </row>
    <row r="94" spans="1:7" ht="15">
      <c r="A94" s="8" t="s">
        <v>180</v>
      </c>
      <c r="B94" s="17" t="s">
        <v>269</v>
      </c>
      <c r="C94" s="10" t="s">
        <v>181</v>
      </c>
      <c r="D94" s="8">
        <v>60</v>
      </c>
      <c r="E94" s="11" t="s">
        <v>9</v>
      </c>
      <c r="F94" s="37">
        <v>0</v>
      </c>
      <c r="G94" s="8">
        <f>D94*F94</f>
        <v>0</v>
      </c>
    </row>
    <row r="95" spans="1:7" ht="15">
      <c r="A95" s="8" t="s">
        <v>182</v>
      </c>
      <c r="B95" s="17" t="s">
        <v>270</v>
      </c>
      <c r="C95" s="10" t="s">
        <v>181</v>
      </c>
      <c r="D95" s="8">
        <v>90</v>
      </c>
      <c r="E95" s="11" t="s">
        <v>9</v>
      </c>
      <c r="F95" s="37">
        <v>0</v>
      </c>
      <c r="G95" s="8">
        <f>IF(D95*F95&gt;E95,E95,D95*F95)</f>
        <v>0</v>
      </c>
    </row>
    <row r="96" spans="1:7" ht="15">
      <c r="A96" s="8" t="s">
        <v>183</v>
      </c>
      <c r="B96" s="17" t="s">
        <v>271</v>
      </c>
      <c r="C96" s="10" t="s">
        <v>176</v>
      </c>
      <c r="D96" s="8">
        <f>$H$57*2</f>
        <v>60</v>
      </c>
      <c r="E96" s="11" t="s">
        <v>9</v>
      </c>
      <c r="F96" s="37">
        <v>0</v>
      </c>
      <c r="G96" s="8">
        <f>IF(D96*F96&gt;E96,E96,D96*F96)</f>
        <v>0</v>
      </c>
    </row>
    <row r="97" spans="1:7" ht="30">
      <c r="A97" s="8" t="s">
        <v>184</v>
      </c>
      <c r="B97" s="17" t="s">
        <v>272</v>
      </c>
      <c r="C97" s="10" t="s">
        <v>176</v>
      </c>
      <c r="D97" s="8">
        <f>$H$57*2</f>
        <v>60</v>
      </c>
      <c r="E97" s="11" t="s">
        <v>9</v>
      </c>
      <c r="F97" s="37">
        <v>0</v>
      </c>
      <c r="G97" s="8">
        <f>IF(D97*F97&gt;E97,E97,D97*F97)</f>
        <v>0</v>
      </c>
    </row>
    <row r="98" spans="1:7" ht="15">
      <c r="A98" s="8" t="s">
        <v>185</v>
      </c>
      <c r="B98" s="17" t="s">
        <v>274</v>
      </c>
      <c r="C98" s="10" t="s">
        <v>176</v>
      </c>
      <c r="D98" s="8">
        <f>$H$57*0.2</f>
        <v>6</v>
      </c>
      <c r="E98" s="11" t="s">
        <v>9</v>
      </c>
      <c r="F98" s="37">
        <v>0</v>
      </c>
      <c r="G98" s="8">
        <f>IF(D98*F98&gt;E98,E98,D98*F98)</f>
        <v>0</v>
      </c>
    </row>
    <row r="99" spans="1:7" ht="30">
      <c r="A99" s="8" t="s">
        <v>186</v>
      </c>
      <c r="B99" s="17" t="s">
        <v>275</v>
      </c>
      <c r="C99" s="10" t="s">
        <v>176</v>
      </c>
      <c r="D99" s="8">
        <v>30</v>
      </c>
      <c r="E99" s="11" t="s">
        <v>9</v>
      </c>
      <c r="F99" s="37">
        <v>0</v>
      </c>
      <c r="G99" s="8">
        <f aca="true" t="shared" si="5" ref="G99:G111">D99*F99</f>
        <v>0</v>
      </c>
    </row>
    <row r="100" spans="1:7" ht="15">
      <c r="A100" s="8" t="s">
        <v>188</v>
      </c>
      <c r="B100" s="17" t="s">
        <v>276</v>
      </c>
      <c r="C100" s="10" t="s">
        <v>187</v>
      </c>
      <c r="D100" s="8">
        <v>10</v>
      </c>
      <c r="E100" s="11" t="s">
        <v>9</v>
      </c>
      <c r="F100" s="37">
        <v>0</v>
      </c>
      <c r="G100" s="8">
        <f t="shared" si="5"/>
        <v>0</v>
      </c>
    </row>
    <row r="101" spans="1:7" ht="30">
      <c r="A101" s="8" t="s">
        <v>191</v>
      </c>
      <c r="B101" s="17" t="s">
        <v>189</v>
      </c>
      <c r="C101" s="10" t="s">
        <v>190</v>
      </c>
      <c r="D101" s="8">
        <v>15</v>
      </c>
      <c r="E101" s="11" t="s">
        <v>9</v>
      </c>
      <c r="F101" s="37">
        <v>0</v>
      </c>
      <c r="G101" s="8">
        <f t="shared" si="5"/>
        <v>0</v>
      </c>
    </row>
    <row r="102" spans="1:7" ht="30">
      <c r="A102" s="8" t="s">
        <v>193</v>
      </c>
      <c r="B102" s="17" t="s">
        <v>192</v>
      </c>
      <c r="C102" s="10" t="s">
        <v>190</v>
      </c>
      <c r="D102" s="8">
        <v>10</v>
      </c>
      <c r="E102" s="11" t="s">
        <v>9</v>
      </c>
      <c r="F102" s="37">
        <v>0</v>
      </c>
      <c r="G102" s="8">
        <f t="shared" si="5"/>
        <v>0</v>
      </c>
    </row>
    <row r="103" spans="1:7" ht="90">
      <c r="A103" s="8" t="s">
        <v>194</v>
      </c>
      <c r="B103" s="17" t="s">
        <v>277</v>
      </c>
      <c r="C103" s="10" t="s">
        <v>187</v>
      </c>
      <c r="D103" s="8">
        <v>90</v>
      </c>
      <c r="E103" s="11" t="s">
        <v>9</v>
      </c>
      <c r="F103" s="37">
        <v>0</v>
      </c>
      <c r="G103" s="8">
        <f t="shared" si="5"/>
        <v>0</v>
      </c>
    </row>
    <row r="104" spans="1:7" ht="75" customHeight="1">
      <c r="A104" s="8" t="s">
        <v>195</v>
      </c>
      <c r="B104" s="17" t="s">
        <v>278</v>
      </c>
      <c r="C104" s="10" t="s">
        <v>187</v>
      </c>
      <c r="D104" s="8">
        <v>60</v>
      </c>
      <c r="E104" s="11" t="s">
        <v>9</v>
      </c>
      <c r="F104" s="37">
        <v>0</v>
      </c>
      <c r="G104" s="8">
        <f t="shared" si="5"/>
        <v>0</v>
      </c>
    </row>
    <row r="105" spans="1:7" ht="75" customHeight="1">
      <c r="A105" s="8" t="s">
        <v>196</v>
      </c>
      <c r="B105" s="17" t="s">
        <v>279</v>
      </c>
      <c r="C105" s="10" t="s">
        <v>187</v>
      </c>
      <c r="D105" s="8">
        <v>60</v>
      </c>
      <c r="E105" s="11" t="s">
        <v>9</v>
      </c>
      <c r="F105" s="37">
        <v>0</v>
      </c>
      <c r="G105" s="8">
        <f t="shared" si="5"/>
        <v>0</v>
      </c>
    </row>
    <row r="106" spans="1:7" ht="75">
      <c r="A106" s="8" t="s">
        <v>197</v>
      </c>
      <c r="B106" s="17" t="s">
        <v>280</v>
      </c>
      <c r="C106" s="10" t="s">
        <v>187</v>
      </c>
      <c r="D106" s="8">
        <v>75</v>
      </c>
      <c r="E106" s="11" t="s">
        <v>9</v>
      </c>
      <c r="F106" s="37">
        <v>0</v>
      </c>
      <c r="G106" s="8">
        <f t="shared" si="5"/>
        <v>0</v>
      </c>
    </row>
    <row r="107" spans="1:7" ht="75">
      <c r="A107" s="8" t="s">
        <v>198</v>
      </c>
      <c r="B107" s="17" t="s">
        <v>281</v>
      </c>
      <c r="C107" s="10" t="s">
        <v>187</v>
      </c>
      <c r="D107" s="8">
        <v>60</v>
      </c>
      <c r="E107" s="11" t="s">
        <v>9</v>
      </c>
      <c r="F107" s="37">
        <v>0</v>
      </c>
      <c r="G107" s="8">
        <f t="shared" si="5"/>
        <v>0</v>
      </c>
    </row>
    <row r="108" spans="1:7" ht="75">
      <c r="A108" s="8" t="s">
        <v>199</v>
      </c>
      <c r="B108" s="17" t="s">
        <v>282</v>
      </c>
      <c r="C108" s="10" t="s">
        <v>187</v>
      </c>
      <c r="D108" s="8">
        <v>45</v>
      </c>
      <c r="E108" s="11" t="s">
        <v>9</v>
      </c>
      <c r="F108" s="37">
        <v>0</v>
      </c>
      <c r="G108" s="8">
        <f t="shared" si="5"/>
        <v>0</v>
      </c>
    </row>
    <row r="109" spans="1:7" ht="45">
      <c r="A109" s="8" t="s">
        <v>201</v>
      </c>
      <c r="B109" s="17" t="s">
        <v>200</v>
      </c>
      <c r="C109" s="10" t="s">
        <v>187</v>
      </c>
      <c r="D109" s="8">
        <v>60</v>
      </c>
      <c r="E109" s="11" t="s">
        <v>9</v>
      </c>
      <c r="F109" s="37">
        <v>0</v>
      </c>
      <c r="G109" s="8">
        <f t="shared" si="5"/>
        <v>0</v>
      </c>
    </row>
    <row r="110" spans="1:7" ht="15">
      <c r="A110" s="8" t="s">
        <v>202</v>
      </c>
      <c r="B110" s="17" t="s">
        <v>283</v>
      </c>
      <c r="C110" s="10" t="s">
        <v>176</v>
      </c>
      <c r="D110" s="8">
        <v>100</v>
      </c>
      <c r="E110" s="11" t="s">
        <v>9</v>
      </c>
      <c r="F110" s="37">
        <v>0</v>
      </c>
      <c r="G110" s="8">
        <f t="shared" si="5"/>
        <v>0</v>
      </c>
    </row>
    <row r="111" spans="1:7" ht="15">
      <c r="A111" s="8" t="s">
        <v>203</v>
      </c>
      <c r="B111" s="17" t="s">
        <v>284</v>
      </c>
      <c r="C111" s="10" t="s">
        <v>176</v>
      </c>
      <c r="D111" s="8">
        <v>50</v>
      </c>
      <c r="E111" s="11" t="s">
        <v>9</v>
      </c>
      <c r="F111" s="37">
        <v>0</v>
      </c>
      <c r="G111" s="8">
        <f t="shared" si="5"/>
        <v>0</v>
      </c>
    </row>
    <row r="112" spans="1:7" ht="15">
      <c r="A112" s="4" t="s">
        <v>204</v>
      </c>
      <c r="B112" s="17" t="s">
        <v>285</v>
      </c>
      <c r="C112" s="10" t="s">
        <v>176</v>
      </c>
      <c r="D112" s="8">
        <v>40</v>
      </c>
      <c r="E112" s="11" t="s">
        <v>9</v>
      </c>
      <c r="F112" s="37">
        <v>0</v>
      </c>
      <c r="G112" s="8">
        <f>D112*F112</f>
        <v>0</v>
      </c>
    </row>
    <row r="113" spans="1:7" ht="15">
      <c r="A113" s="4" t="s">
        <v>317</v>
      </c>
      <c r="B113" s="17" t="s">
        <v>286</v>
      </c>
      <c r="C113" s="10" t="s">
        <v>176</v>
      </c>
      <c r="D113" s="8">
        <v>20</v>
      </c>
      <c r="E113" s="11" t="s">
        <v>9</v>
      </c>
      <c r="F113" s="37">
        <v>0</v>
      </c>
      <c r="G113" s="8">
        <f>D113*F113</f>
        <v>0</v>
      </c>
    </row>
    <row r="114" spans="1:7" ht="15">
      <c r="A114" s="28" t="s">
        <v>246</v>
      </c>
      <c r="B114" s="29"/>
      <c r="C114" s="28"/>
      <c r="D114" s="28"/>
      <c r="E114" s="6">
        <v>300</v>
      </c>
      <c r="F114" s="28"/>
      <c r="G114" s="16">
        <f>IF(SUM(G115:G120)&gt;E114,E114,SUM(G115:G120))</f>
        <v>0</v>
      </c>
    </row>
    <row r="115" spans="1:7" s="3" customFormat="1" ht="30">
      <c r="A115" s="12" t="s">
        <v>205</v>
      </c>
      <c r="B115" s="25" t="s">
        <v>287</v>
      </c>
      <c r="C115" s="10" t="s">
        <v>291</v>
      </c>
      <c r="D115" s="12">
        <v>100</v>
      </c>
      <c r="E115" s="32" t="s">
        <v>9</v>
      </c>
      <c r="F115" s="37">
        <v>0</v>
      </c>
      <c r="G115" s="12">
        <f aca="true" t="shared" si="6" ref="G115:G120">D115*F115</f>
        <v>0</v>
      </c>
    </row>
    <row r="116" spans="1:7" s="3" customFormat="1" ht="30">
      <c r="A116" s="12" t="s">
        <v>206</v>
      </c>
      <c r="B116" s="25" t="s">
        <v>288</v>
      </c>
      <c r="C116" s="10" t="s">
        <v>292</v>
      </c>
      <c r="D116" s="12">
        <v>60</v>
      </c>
      <c r="E116" s="32" t="s">
        <v>9</v>
      </c>
      <c r="F116" s="37">
        <v>0</v>
      </c>
      <c r="G116" s="12">
        <f t="shared" si="6"/>
        <v>0</v>
      </c>
    </row>
    <row r="117" spans="1:7" s="3" customFormat="1" ht="30" customHeight="1">
      <c r="A117" s="12" t="s">
        <v>207</v>
      </c>
      <c r="B117" s="25" t="s">
        <v>289</v>
      </c>
      <c r="C117" s="10" t="s">
        <v>293</v>
      </c>
      <c r="D117" s="12">
        <v>40</v>
      </c>
      <c r="E117" s="32" t="s">
        <v>9</v>
      </c>
      <c r="F117" s="37">
        <v>0</v>
      </c>
      <c r="G117" s="12">
        <f t="shared" si="6"/>
        <v>0</v>
      </c>
    </row>
    <row r="118" spans="1:7" s="3" customFormat="1" ht="45">
      <c r="A118" s="12" t="s">
        <v>208</v>
      </c>
      <c r="B118" s="25" t="s">
        <v>290</v>
      </c>
      <c r="C118" s="12" t="s">
        <v>294</v>
      </c>
      <c r="D118" s="12">
        <v>20</v>
      </c>
      <c r="E118" s="32" t="s">
        <v>9</v>
      </c>
      <c r="F118" s="37">
        <v>0</v>
      </c>
      <c r="G118" s="12">
        <f t="shared" si="6"/>
        <v>0</v>
      </c>
    </row>
    <row r="119" spans="1:7" s="3" customFormat="1" ht="45">
      <c r="A119" s="12" t="s">
        <v>209</v>
      </c>
      <c r="B119" s="25" t="s">
        <v>295</v>
      </c>
      <c r="C119" s="12" t="s">
        <v>292</v>
      </c>
      <c r="D119" s="12">
        <v>20</v>
      </c>
      <c r="E119" s="32" t="s">
        <v>9</v>
      </c>
      <c r="F119" s="37">
        <v>0</v>
      </c>
      <c r="G119" s="12">
        <f t="shared" si="6"/>
        <v>0</v>
      </c>
    </row>
    <row r="120" spans="1:7" s="3" customFormat="1" ht="30">
      <c r="A120" s="12" t="s">
        <v>210</v>
      </c>
      <c r="B120" s="25" t="s">
        <v>296</v>
      </c>
      <c r="C120" s="12" t="s">
        <v>211</v>
      </c>
      <c r="D120" s="12">
        <v>5</v>
      </c>
      <c r="E120" s="32" t="s">
        <v>9</v>
      </c>
      <c r="F120" s="37">
        <v>0</v>
      </c>
      <c r="G120" s="12">
        <f t="shared" si="6"/>
        <v>0</v>
      </c>
    </row>
    <row r="121" spans="1:7" ht="15">
      <c r="A121" s="57" t="s">
        <v>212</v>
      </c>
      <c r="B121" s="57"/>
      <c r="C121" s="57"/>
      <c r="D121" s="57"/>
      <c r="E121" s="6">
        <v>700</v>
      </c>
      <c r="F121" s="28"/>
      <c r="G121" s="16">
        <f>IF(SUM(G122:G144)&gt;E121,E121,SUM(G122:G144))</f>
        <v>0</v>
      </c>
    </row>
    <row r="122" spans="1:7" ht="30">
      <c r="A122" s="12" t="s">
        <v>213</v>
      </c>
      <c r="B122" s="25" t="s">
        <v>297</v>
      </c>
      <c r="C122" s="12" t="s">
        <v>214</v>
      </c>
      <c r="D122" s="12">
        <v>40</v>
      </c>
      <c r="E122" s="30" t="s">
        <v>9</v>
      </c>
      <c r="F122" s="37">
        <v>0</v>
      </c>
      <c r="G122" s="8">
        <f aca="true" t="shared" si="7" ref="G122:G132">D122*F122</f>
        <v>0</v>
      </c>
    </row>
    <row r="123" spans="1:7" ht="15">
      <c r="A123" s="12" t="s">
        <v>215</v>
      </c>
      <c r="B123" s="25" t="s">
        <v>298</v>
      </c>
      <c r="C123" s="12" t="s">
        <v>214</v>
      </c>
      <c r="D123" s="12">
        <v>25</v>
      </c>
      <c r="E123" s="30" t="s">
        <v>9</v>
      </c>
      <c r="F123" s="37">
        <v>0</v>
      </c>
      <c r="G123" s="8">
        <f t="shared" si="7"/>
        <v>0</v>
      </c>
    </row>
    <row r="124" spans="1:7" ht="15">
      <c r="A124" s="12" t="s">
        <v>216</v>
      </c>
      <c r="B124" s="25" t="s">
        <v>315</v>
      </c>
      <c r="C124" s="12" t="s">
        <v>214</v>
      </c>
      <c r="D124" s="12">
        <v>25</v>
      </c>
      <c r="E124" s="30" t="s">
        <v>9</v>
      </c>
      <c r="F124" s="37">
        <v>0</v>
      </c>
      <c r="G124" s="8">
        <f t="shared" si="7"/>
        <v>0</v>
      </c>
    </row>
    <row r="125" spans="1:7" ht="15">
      <c r="A125" s="12" t="s">
        <v>217</v>
      </c>
      <c r="B125" s="25" t="s">
        <v>314</v>
      </c>
      <c r="C125" s="12" t="s">
        <v>214</v>
      </c>
      <c r="D125" s="12">
        <v>20</v>
      </c>
      <c r="E125" s="30" t="s">
        <v>9</v>
      </c>
      <c r="F125" s="37">
        <v>0</v>
      </c>
      <c r="G125" s="8">
        <f t="shared" si="7"/>
        <v>0</v>
      </c>
    </row>
    <row r="126" spans="1:7" ht="15">
      <c r="A126" s="12" t="s">
        <v>218</v>
      </c>
      <c r="B126" s="25" t="s">
        <v>219</v>
      </c>
      <c r="C126" s="12" t="s">
        <v>214</v>
      </c>
      <c r="D126" s="12">
        <v>20</v>
      </c>
      <c r="E126" s="30" t="s">
        <v>9</v>
      </c>
      <c r="F126" s="37">
        <v>0</v>
      </c>
      <c r="G126" s="8">
        <f t="shared" si="7"/>
        <v>0</v>
      </c>
    </row>
    <row r="127" spans="1:7" ht="30">
      <c r="A127" s="12" t="s">
        <v>220</v>
      </c>
      <c r="B127" s="25" t="s">
        <v>313</v>
      </c>
      <c r="C127" s="12" t="s">
        <v>214</v>
      </c>
      <c r="D127" s="12">
        <v>20</v>
      </c>
      <c r="E127" s="30" t="s">
        <v>9</v>
      </c>
      <c r="F127" s="37">
        <v>0</v>
      </c>
      <c r="G127" s="8">
        <f t="shared" si="7"/>
        <v>0</v>
      </c>
    </row>
    <row r="128" spans="1:7" ht="15">
      <c r="A128" s="12" t="s">
        <v>221</v>
      </c>
      <c r="B128" s="25" t="s">
        <v>316</v>
      </c>
      <c r="C128" s="12" t="s">
        <v>214</v>
      </c>
      <c r="D128" s="12">
        <v>10</v>
      </c>
      <c r="E128" s="30" t="s">
        <v>9</v>
      </c>
      <c r="F128" s="37">
        <v>0</v>
      </c>
      <c r="G128" s="8">
        <f t="shared" si="7"/>
        <v>0</v>
      </c>
    </row>
    <row r="129" spans="1:7" ht="30">
      <c r="A129" s="12" t="s">
        <v>222</v>
      </c>
      <c r="B129" s="25" t="s">
        <v>312</v>
      </c>
      <c r="C129" s="12" t="s">
        <v>214</v>
      </c>
      <c r="D129" s="12">
        <v>10</v>
      </c>
      <c r="E129" s="30" t="s">
        <v>9</v>
      </c>
      <c r="F129" s="37">
        <v>0</v>
      </c>
      <c r="G129" s="8">
        <f t="shared" si="7"/>
        <v>0</v>
      </c>
    </row>
    <row r="130" spans="1:7" ht="15">
      <c r="A130" s="12" t="s">
        <v>223</v>
      </c>
      <c r="B130" s="25" t="s">
        <v>224</v>
      </c>
      <c r="C130" s="12" t="s">
        <v>214</v>
      </c>
      <c r="D130" s="12">
        <v>20</v>
      </c>
      <c r="E130" s="30" t="s">
        <v>9</v>
      </c>
      <c r="F130" s="37">
        <v>0</v>
      </c>
      <c r="G130" s="8">
        <f t="shared" si="7"/>
        <v>0</v>
      </c>
    </row>
    <row r="131" spans="1:7" ht="15">
      <c r="A131" s="12" t="s">
        <v>225</v>
      </c>
      <c r="B131" s="25" t="s">
        <v>311</v>
      </c>
      <c r="C131" s="12" t="s">
        <v>214</v>
      </c>
      <c r="D131" s="12">
        <v>20</v>
      </c>
      <c r="E131" s="30" t="s">
        <v>9</v>
      </c>
      <c r="F131" s="37">
        <v>0</v>
      </c>
      <c r="G131" s="8">
        <f t="shared" si="7"/>
        <v>0</v>
      </c>
    </row>
    <row r="132" spans="1:7" ht="30">
      <c r="A132" s="12" t="s">
        <v>226</v>
      </c>
      <c r="B132" s="25" t="s">
        <v>310</v>
      </c>
      <c r="C132" s="12" t="s">
        <v>214</v>
      </c>
      <c r="D132" s="12">
        <v>20</v>
      </c>
      <c r="E132" s="30" t="s">
        <v>9</v>
      </c>
      <c r="F132" s="37">
        <v>0</v>
      </c>
      <c r="G132" s="8">
        <f t="shared" si="7"/>
        <v>0</v>
      </c>
    </row>
    <row r="133" spans="1:7" ht="30">
      <c r="A133" s="12" t="s">
        <v>227</v>
      </c>
      <c r="B133" s="25" t="s">
        <v>309</v>
      </c>
      <c r="C133" s="12" t="s">
        <v>214</v>
      </c>
      <c r="D133" s="12">
        <v>10</v>
      </c>
      <c r="E133" s="8">
        <v>240</v>
      </c>
      <c r="F133" s="37">
        <v>0</v>
      </c>
      <c r="G133" s="8">
        <f>IF(D133*F133&gt;E133,E133,D133*F133)</f>
        <v>0</v>
      </c>
    </row>
    <row r="134" spans="1:7" ht="30">
      <c r="A134" s="12" t="s">
        <v>228</v>
      </c>
      <c r="B134" s="25" t="s">
        <v>308</v>
      </c>
      <c r="C134" s="12" t="s">
        <v>214</v>
      </c>
      <c r="D134" s="12">
        <v>10</v>
      </c>
      <c r="E134" s="30" t="s">
        <v>9</v>
      </c>
      <c r="F134" s="37">
        <v>0</v>
      </c>
      <c r="G134" s="8">
        <f>D134*F134</f>
        <v>0</v>
      </c>
    </row>
    <row r="135" spans="1:7" ht="30">
      <c r="A135" s="12" t="s">
        <v>229</v>
      </c>
      <c r="B135" s="25" t="s">
        <v>307</v>
      </c>
      <c r="C135" s="12" t="s">
        <v>214</v>
      </c>
      <c r="D135" s="12">
        <v>5</v>
      </c>
      <c r="E135" s="8">
        <v>180</v>
      </c>
      <c r="F135" s="41">
        <v>0</v>
      </c>
      <c r="G135" s="8">
        <f>IF(D135*F135&gt;E135,E135,D135*F135)</f>
        <v>0</v>
      </c>
    </row>
    <row r="136" spans="1:7" ht="45">
      <c r="A136" s="12" t="s">
        <v>230</v>
      </c>
      <c r="B136" s="25" t="s">
        <v>306</v>
      </c>
      <c r="C136" s="12" t="s">
        <v>57</v>
      </c>
      <c r="D136" s="12">
        <v>20</v>
      </c>
      <c r="E136" s="8">
        <v>240</v>
      </c>
      <c r="F136" s="41">
        <v>0</v>
      </c>
      <c r="G136" s="8">
        <f>IF(D136*F136&gt;E136,E136,D136*F136)</f>
        <v>0</v>
      </c>
    </row>
    <row r="137" spans="1:7" ht="45">
      <c r="A137" s="12" t="s">
        <v>231</v>
      </c>
      <c r="B137" s="25" t="s">
        <v>305</v>
      </c>
      <c r="C137" s="12" t="s">
        <v>57</v>
      </c>
      <c r="D137" s="12">
        <v>10</v>
      </c>
      <c r="E137" s="8">
        <v>120</v>
      </c>
      <c r="F137" s="38">
        <v>0</v>
      </c>
      <c r="G137" s="8">
        <f>IF(D137*F137&gt;E137,E137,D137*F137)</f>
        <v>0</v>
      </c>
    </row>
    <row r="138" spans="1:7" ht="30" customHeight="1">
      <c r="A138" s="10" t="s">
        <v>232</v>
      </c>
      <c r="B138" s="25" t="s">
        <v>304</v>
      </c>
      <c r="C138" s="12" t="s">
        <v>214</v>
      </c>
      <c r="D138" s="12">
        <v>10</v>
      </c>
      <c r="E138" s="8" t="s">
        <v>9</v>
      </c>
      <c r="F138" s="38">
        <v>0</v>
      </c>
      <c r="G138" s="27">
        <f aca="true" t="shared" si="8" ref="G138:G144">D138*F138</f>
        <v>0</v>
      </c>
    </row>
    <row r="139" spans="1:7" ht="30">
      <c r="A139" s="12" t="s">
        <v>233</v>
      </c>
      <c r="B139" s="25" t="s">
        <v>302</v>
      </c>
      <c r="C139" s="12" t="s">
        <v>214</v>
      </c>
      <c r="D139" s="12">
        <v>6</v>
      </c>
      <c r="E139" s="30" t="s">
        <v>9</v>
      </c>
      <c r="F139" s="37">
        <v>0</v>
      </c>
      <c r="G139" s="27">
        <f t="shared" si="8"/>
        <v>0</v>
      </c>
    </row>
    <row r="140" spans="1:7" ht="30">
      <c r="A140" s="12" t="s">
        <v>234</v>
      </c>
      <c r="B140" s="25" t="s">
        <v>301</v>
      </c>
      <c r="C140" s="12" t="s">
        <v>214</v>
      </c>
      <c r="D140" s="12">
        <v>2</v>
      </c>
      <c r="E140" s="30" t="s">
        <v>9</v>
      </c>
      <c r="F140" s="37">
        <v>0</v>
      </c>
      <c r="G140" s="27">
        <f t="shared" si="8"/>
        <v>0</v>
      </c>
    </row>
    <row r="141" spans="1:7" ht="15">
      <c r="A141" s="4" t="s">
        <v>235</v>
      </c>
      <c r="B141" s="17" t="s">
        <v>300</v>
      </c>
      <c r="C141" s="12" t="s">
        <v>214</v>
      </c>
      <c r="D141" s="8">
        <v>2</v>
      </c>
      <c r="E141" s="30" t="s">
        <v>9</v>
      </c>
      <c r="F141" s="39">
        <v>0</v>
      </c>
      <c r="G141" s="27">
        <f t="shared" si="8"/>
        <v>0</v>
      </c>
    </row>
    <row r="142" spans="1:7" ht="15">
      <c r="A142" s="4" t="s">
        <v>236</v>
      </c>
      <c r="B142" s="25" t="s">
        <v>299</v>
      </c>
      <c r="C142" s="12" t="s">
        <v>214</v>
      </c>
      <c r="D142" s="12">
        <v>3</v>
      </c>
      <c r="E142" s="30" t="s">
        <v>9</v>
      </c>
      <c r="F142" s="37">
        <v>0</v>
      </c>
      <c r="G142" s="8">
        <f t="shared" si="8"/>
        <v>0</v>
      </c>
    </row>
    <row r="143" spans="1:7" ht="15">
      <c r="A143" s="4" t="s">
        <v>238</v>
      </c>
      <c r="B143" s="25" t="s">
        <v>237</v>
      </c>
      <c r="C143" s="12" t="s">
        <v>214</v>
      </c>
      <c r="D143" s="12">
        <v>2</v>
      </c>
      <c r="E143" s="30" t="s">
        <v>9</v>
      </c>
      <c r="F143" s="37">
        <v>0</v>
      </c>
      <c r="G143" s="8">
        <f t="shared" si="8"/>
        <v>0</v>
      </c>
    </row>
    <row r="144" spans="1:7" ht="60">
      <c r="A144" s="4" t="s">
        <v>303</v>
      </c>
      <c r="B144" s="25" t="s">
        <v>239</v>
      </c>
      <c r="C144" s="12" t="s">
        <v>214</v>
      </c>
      <c r="D144" s="12">
        <v>2</v>
      </c>
      <c r="E144" s="30" t="s">
        <v>9</v>
      </c>
      <c r="F144" s="37">
        <v>0</v>
      </c>
      <c r="G144" s="8">
        <f t="shared" si="8"/>
        <v>0</v>
      </c>
    </row>
  </sheetData>
  <sheetProtection/>
  <mergeCells count="9">
    <mergeCell ref="F1:G1"/>
    <mergeCell ref="A5:B5"/>
    <mergeCell ref="A2:H2"/>
    <mergeCell ref="A121:D121"/>
    <mergeCell ref="F4:G4"/>
    <mergeCell ref="A4:E4"/>
    <mergeCell ref="A1:E1"/>
    <mergeCell ref="A3:E3"/>
    <mergeCell ref="F3:G3"/>
  </mergeCells>
  <printOptions/>
  <pageMargins left="0.7" right="0.7" top="0.75" bottom="0.75" header="0.511805555555555" footer="0.511805555555555"/>
  <pageSetup fitToHeight="0" fitToWidth="1" horizontalDpi="600" verticalDpi="600" orientation="portrait" paperSize="9" scale="70" r:id="rId4"/>
  <ignoredErrors>
    <ignoredError sqref="G133:G134 D92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Arthur Callado</cp:lastModifiedBy>
  <cp:lastPrinted>2017-09-20T20:44:15Z</cp:lastPrinted>
  <dcterms:created xsi:type="dcterms:W3CDTF">2012-04-05T17:54:02Z</dcterms:created>
  <dcterms:modified xsi:type="dcterms:W3CDTF">2019-08-22T13:40:45Z</dcterms:modified>
  <cp:category/>
  <cp:version/>
  <cp:contentType/>
  <cp:contentStatus/>
</cp:coreProperties>
</file>